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30" yWindow="495" windowWidth="24600" windowHeight="13725" activeTab="1"/>
  </bookViews>
  <sheets>
    <sheet name="Rekapitulace stavby" sheetId="1" r:id="rId1"/>
    <sheet name="14 -2018 - SO-301 Přeložk..." sheetId="2" r:id="rId2"/>
  </sheets>
  <definedNames>
    <definedName name="_xlnm.Print_Titles" localSheetId="1">'14 -2018 - SO-301 Přeložk...'!$116:$116</definedName>
    <definedName name="_xlnm.Print_Titles" localSheetId="0">'Rekapitulace stavby'!$85:$85</definedName>
    <definedName name="_xlnm.Print_Area" localSheetId="1">'14 -2018 - SO-301 Přeložk...'!$C$4:$Q$70,'14 -2018 - SO-301 Přeložk...'!$C$76:$Q$100,'14 -2018 - SO-301 Přeložk...'!$C$106:$Q$171</definedName>
    <definedName name="_xlnm.Print_Area" localSheetId="0">'Rekapitulace stavby'!$C$4:$AP$70,'Rekapitulace stavby'!$C$76:$AP$92</definedName>
  </definedNames>
  <calcPr calcId="114210" fullCalcOnLoad="1"/>
</workbook>
</file>

<file path=xl/calcChain.xml><?xml version="1.0" encoding="utf-8"?>
<calcChain xmlns="http://schemas.openxmlformats.org/spreadsheetml/2006/main">
  <c r="AY88" i="1"/>
  <c r="AX88"/>
  <c r="BI171" i="2"/>
  <c r="BH171"/>
  <c r="BG171"/>
  <c r="BF171"/>
  <c r="AA171"/>
  <c r="AA170"/>
  <c r="AA169"/>
  <c r="Y171"/>
  <c r="Y170"/>
  <c r="Y169"/>
  <c r="W171"/>
  <c r="W170"/>
  <c r="W169"/>
  <c r="BK171"/>
  <c r="BK170"/>
  <c r="N170"/>
  <c r="BK169"/>
  <c r="N169"/>
  <c r="N171"/>
  <c r="BE171"/>
  <c r="N96"/>
  <c r="N95"/>
  <c r="BI168"/>
  <c r="BH168"/>
  <c r="BG168"/>
  <c r="BF168"/>
  <c r="AA168"/>
  <c r="AA167"/>
  <c r="Y168"/>
  <c r="Y167"/>
  <c r="W168"/>
  <c r="W167"/>
  <c r="BK168"/>
  <c r="BK167"/>
  <c r="N167"/>
  <c r="N168"/>
  <c r="BE168"/>
  <c r="N94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AA144"/>
  <c r="Y145"/>
  <c r="Y144"/>
  <c r="W145"/>
  <c r="W144"/>
  <c r="BK145"/>
  <c r="BK144"/>
  <c r="N144"/>
  <c r="N145"/>
  <c r="BE145"/>
  <c r="N93"/>
  <c r="BI142"/>
  <c r="BH142"/>
  <c r="BG142"/>
  <c r="BF142"/>
  <c r="AA142"/>
  <c r="AA141"/>
  <c r="Y142"/>
  <c r="Y141"/>
  <c r="W142"/>
  <c r="W141"/>
  <c r="BK142"/>
  <c r="BK141"/>
  <c r="N141"/>
  <c r="N142"/>
  <c r="BE142"/>
  <c r="N92"/>
  <c r="BI140"/>
  <c r="BH140"/>
  <c r="BG140"/>
  <c r="BF140"/>
  <c r="AA140"/>
  <c r="Y140"/>
  <c r="W140"/>
  <c r="BK140"/>
  <c r="N140"/>
  <c r="BE140"/>
  <c r="BI138"/>
  <c r="BH138"/>
  <c r="BG138"/>
  <c r="BF138"/>
  <c r="AA138"/>
  <c r="AA137"/>
  <c r="Y138"/>
  <c r="Y137"/>
  <c r="W138"/>
  <c r="W137"/>
  <c r="BK138"/>
  <c r="BK137"/>
  <c r="N137"/>
  <c r="N138"/>
  <c r="BE138"/>
  <c r="N91"/>
  <c r="BI136"/>
  <c r="BH136"/>
  <c r="BG136"/>
  <c r="BF136"/>
  <c r="AA136"/>
  <c r="Y136"/>
  <c r="W136"/>
  <c r="BK136"/>
  <c r="N136"/>
  <c r="BE136"/>
  <c r="BI134"/>
  <c r="BH134"/>
  <c r="BG134"/>
  <c r="BF134"/>
  <c r="AA134"/>
  <c r="Y134"/>
  <c r="W134"/>
  <c r="BK134"/>
  <c r="N134"/>
  <c r="BE134"/>
  <c r="BI132"/>
  <c r="BH132"/>
  <c r="BG132"/>
  <c r="BF132"/>
  <c r="AA132"/>
  <c r="Y132"/>
  <c r="W132"/>
  <c r="BK132"/>
  <c r="N132"/>
  <c r="BE132"/>
  <c r="BI130"/>
  <c r="BH130"/>
  <c r="BG130"/>
  <c r="BF130"/>
  <c r="AA130"/>
  <c r="Y130"/>
  <c r="W130"/>
  <c r="BK130"/>
  <c r="N130"/>
  <c r="BE130"/>
  <c r="BI128"/>
  <c r="BH128"/>
  <c r="BG128"/>
  <c r="BF128"/>
  <c r="AA128"/>
  <c r="Y128"/>
  <c r="W128"/>
  <c r="BK128"/>
  <c r="N128"/>
  <c r="BE128"/>
  <c r="BI126"/>
  <c r="BH126"/>
  <c r="BG126"/>
  <c r="BF126"/>
  <c r="AA126"/>
  <c r="Y126"/>
  <c r="W126"/>
  <c r="BK126"/>
  <c r="N126"/>
  <c r="BE126"/>
  <c r="BI124"/>
  <c r="BH124"/>
  <c r="BG124"/>
  <c r="BF124"/>
  <c r="AA124"/>
  <c r="Y124"/>
  <c r="W124"/>
  <c r="BK124"/>
  <c r="N124"/>
  <c r="BE124"/>
  <c r="BI122"/>
  <c r="BH122"/>
  <c r="BG122"/>
  <c r="BF122"/>
  <c r="AA122"/>
  <c r="Y122"/>
  <c r="W122"/>
  <c r="BK122"/>
  <c r="N122"/>
  <c r="BE122"/>
  <c r="BI120"/>
  <c r="H36"/>
  <c r="BD88" i="1"/>
  <c r="BH120" i="2"/>
  <c r="H35"/>
  <c r="BC88" i="1"/>
  <c r="BG120" i="2"/>
  <c r="H34"/>
  <c r="BB88" i="1"/>
  <c r="BF120" i="2"/>
  <c r="M33"/>
  <c r="AW88" i="1"/>
  <c r="H33" i="2"/>
  <c r="BA88" i="1"/>
  <c r="AA120" i="2"/>
  <c r="AA119"/>
  <c r="AA118"/>
  <c r="AA117"/>
  <c r="Y120"/>
  <c r="Y119"/>
  <c r="Y118"/>
  <c r="Y117"/>
  <c r="W120"/>
  <c r="W119"/>
  <c r="W118"/>
  <c r="W117"/>
  <c r="AU88" i="1"/>
  <c r="BK120" i="2"/>
  <c r="BK119"/>
  <c r="N119"/>
  <c r="BK118"/>
  <c r="N118"/>
  <c r="BK117"/>
  <c r="N117"/>
  <c r="N88"/>
  <c r="N120"/>
  <c r="BE120"/>
  <c r="M32"/>
  <c r="AV88" i="1"/>
  <c r="H32" i="2"/>
  <c r="AZ88" i="1"/>
  <c r="N90" i="2"/>
  <c r="N89"/>
  <c r="M114"/>
  <c r="M113"/>
  <c r="F113"/>
  <c r="F111"/>
  <c r="F109"/>
  <c r="L100"/>
  <c r="M28"/>
  <c r="AS88" i="1"/>
  <c r="M27" i="2"/>
  <c r="M84"/>
  <c r="M83"/>
  <c r="F83"/>
  <c r="F81"/>
  <c r="F79"/>
  <c r="M30"/>
  <c r="AG88" i="1"/>
  <c r="L38" i="2"/>
  <c r="O15"/>
  <c r="E15"/>
  <c r="F114"/>
  <c r="F84"/>
  <c r="O14"/>
  <c r="O9"/>
  <c r="M111"/>
  <c r="M81"/>
  <c r="F6"/>
  <c r="F108"/>
  <c r="F78"/>
  <c r="AK27" i="1"/>
  <c r="BD87"/>
  <c r="W35"/>
  <c r="BC87"/>
  <c r="W34"/>
  <c r="BB87"/>
  <c r="W33"/>
  <c r="BA87"/>
  <c r="W32"/>
  <c r="AZ87"/>
  <c r="W31"/>
  <c r="AY87"/>
  <c r="AX87"/>
  <c r="AW87"/>
  <c r="AK32"/>
  <c r="AV87"/>
  <c r="AK31"/>
  <c r="AU87"/>
  <c r="AT87"/>
  <c r="AS87"/>
  <c r="AG87"/>
  <c r="AK26"/>
  <c r="AG92"/>
  <c r="AT88"/>
  <c r="AN88"/>
  <c r="AN87"/>
  <c r="AN92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<sst xmlns="http://schemas.openxmlformats.org/spreadsheetml/2006/main" count="867" uniqueCount="278">
  <si>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</si>
  <si>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</si>
  <si>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</si>
  <si>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</si>
  <si>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</si>
  <si>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</si>
  <si>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</si>
  <si>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</si>
  <si>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</si>
  <si>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</si>
  <si>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</si>
  <si>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</si>
  <si>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</si>
  <si>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</si>
  <si>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</si>
  <si>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</si>
  <si>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14-2018</t>
  </si>
  <si>
    <t>Stavba:</t>
  </si>
  <si>
    <t>Most ev.č. BM-665 přes náhon u areálu Komety</t>
  </si>
  <si>
    <t>JKSO:</t>
  </si>
  <si>
    <t/>
  </si>
  <si>
    <t>CC-CZ:</t>
  </si>
  <si>
    <t>Místo:</t>
  </si>
  <si>
    <t xml:space="preserve"> </t>
  </si>
  <si>
    <t>Datum:</t>
  </si>
  <si>
    <t>9. 12. 2018</t>
  </si>
  <si>
    <t>Objednatel:</t>
  </si>
  <si>
    <t>IČ:</t>
  </si>
  <si>
    <t>Brněnské komunikace, a.s.</t>
  </si>
  <si>
    <t>DIČ:</t>
  </si>
  <si>
    <t>Zhotovitel:</t>
  </si>
  <si>
    <t>Projektant:</t>
  </si>
  <si>
    <t>Ing. Jiří Hermany</t>
  </si>
  <si>
    <t>True</t>
  </si>
  <si>
    <t>Zpracovatel:</t>
  </si>
  <si>
    <t>Rušar mosty s.r.o.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</si>
  <si>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</si>
  <si>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</si>
  <si>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</si>
  <si>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</si>
  <si>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</si>
  <si>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</si>
  <si>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</si>
  <si>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</si>
  <si>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</si>
  <si>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</si>
  <si>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</si>
  <si>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</si>
  <si>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</si>
  <si>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</si>
  <si>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</si>
  <si>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</si>
  <si>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</si>
  <si>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</si>
  <si>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</si>
  <si>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</si>
  <si>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</si>
  <si>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</si>
  <si>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</si>
  <si>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</si>
  <si>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</si>
  <si>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</si>
  <si>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</si>
  <si>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</si>
  <si>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</si>
  <si>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</si>
  <si>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</si>
  <si>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</si>
  <si>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</si>
  <si>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</si>
  <si>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</si>
  <si>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</si>
  <si>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</si>
  <si>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</si>
  <si>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</si>
  <si>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</si>
  <si>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</si>
  <si>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</si>
  <si>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</si>
  <si>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{49fe7a4b-5d6f-4d38-b8a0-d4845a9aea44}</t>
  </si>
  <si>
    <t>{00000000-0000-0000-0000-000000000000}</t>
  </si>
  <si>
    <t>/</t>
  </si>
  <si>
    <t>14 -2018</t>
  </si>
  <si>
    <t>SO-301 Přeložka kanalizace</t>
  </si>
  <si>
    <t>1</t>
  </si>
  <si>
    <t>{537f6525-32ee-4545-8db2-2fe8bc05906d}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</si>
  <si>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</si>
  <si>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</si>
  <si>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</si>
  <si>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</si>
  <si>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</si>
  <si>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</si>
  <si>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</si>
  <si>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</si>
  <si>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</si>
  <si>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</si>
  <si>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</si>
  <si>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</si>
  <si>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14 -2018 - SO-301 Přeložka kanalizace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</si>
  <si>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</si>
  <si>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</si>
  <si>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</si>
  <si>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</si>
  <si>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</si>
  <si>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</si>
  <si>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</si>
  <si>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</si>
  <si>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</si>
  <si>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</si>
  <si>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</si>
  <si>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</si>
  <si>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>PSV - Práce a dodávky PSV</t>
  </si>
  <si>
    <t>VRN - Vedlejší rozpočtové náklady</t>
  </si>
  <si>
    <t xml:space="preserve">    VRN1 - Průzkumné, geodetické a projektové práce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</si>
  <si>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</si>
  <si>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</si>
  <si>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</si>
  <si>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</si>
  <si>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</si>
  <si>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</si>
  <si>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</si>
  <si>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</si>
  <si>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</si>
  <si>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</si>
  <si>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</si>
  <si>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</si>
  <si>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</si>
  <si>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</si>
  <si>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</si>
  <si>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</si>
  <si>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</si>
  <si>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122201109</t>
  </si>
  <si>
    <t>Příplatek za lepivost u odkopávek v hornině tř. 1 až 3</t>
  </si>
  <si>
    <t>m3</t>
  </si>
  <si>
    <t>4</t>
  </si>
  <si>
    <t>1956604762</t>
  </si>
  <si>
    <t>"výkop pro potrubí" 1,5*1*23,65</t>
  </si>
  <si>
    <t>VV</t>
  </si>
  <si>
    <t>132201201</t>
  </si>
  <si>
    <t>Hloubení rýh š do 2000 mm v hornině tř. 3 objemu do 100 m3</t>
  </si>
  <si>
    <t>1474466303</t>
  </si>
  <si>
    <t>3</t>
  </si>
  <si>
    <t>151101101</t>
  </si>
  <si>
    <t>Zřízení příložného pažení a rozepření stěn rýh hl do 2 m</t>
  </si>
  <si>
    <t>m2</t>
  </si>
  <si>
    <t>161909502</t>
  </si>
  <si>
    <t>24*2*1,5</t>
  </si>
  <si>
    <t>151101111</t>
  </si>
  <si>
    <t>Odstranění příložného pažení a rozepření stěn rýh hl do 2 m</t>
  </si>
  <si>
    <t>410343987</t>
  </si>
  <si>
    <t>5</t>
  </si>
  <si>
    <t>161101101</t>
  </si>
  <si>
    <t>Svislé přemístění výkopku z horniny tř. 1 až 4 hl výkopu do 2,5 m</t>
  </si>
  <si>
    <t>-667994795</t>
  </si>
  <si>
    <t>6</t>
  </si>
  <si>
    <t>174101101</t>
  </si>
  <si>
    <t>Zásyp jam, šachet rýh nebo kolem objektů sypaninou se zhutněním</t>
  </si>
  <si>
    <t>-493375941</t>
  </si>
  <si>
    <t>7</t>
  </si>
  <si>
    <t>175111101</t>
  </si>
  <si>
    <t>Obsypání potrubí ručně sypaninou bez prohození sítem, uloženou do 3 m</t>
  </si>
  <si>
    <t>616912004</t>
  </si>
  <si>
    <t>1*0,46*24,5</t>
  </si>
  <si>
    <t>8</t>
  </si>
  <si>
    <t>M</t>
  </si>
  <si>
    <t>58337310</t>
  </si>
  <si>
    <t>štěrkopísek frakce 0-4 třída B</t>
  </si>
  <si>
    <t>t</t>
  </si>
  <si>
    <t>478308495</t>
  </si>
  <si>
    <t>1*0,46*24,5*1,6</t>
  </si>
  <si>
    <t>9</t>
  </si>
  <si>
    <t>181111111</t>
  </si>
  <si>
    <t>Plošná úprava terénu do 500 m2 zemina tř 1 až 4 nerovnosti do 100 mm v rovinně a svahu do 1:5</t>
  </si>
  <si>
    <t>16</t>
  </si>
  <si>
    <t>-1048152502</t>
  </si>
  <si>
    <t>10</t>
  </si>
  <si>
    <t>275313511</t>
  </si>
  <si>
    <t>Základové patky z betonu tř. C 12/15</t>
  </si>
  <si>
    <t>386040558</t>
  </si>
  <si>
    <t>"podkladní betonové bloky" 7*0,15</t>
  </si>
  <si>
    <t>11</t>
  </si>
  <si>
    <t>311261115</t>
  </si>
  <si>
    <t>Osazování betonových bloků objemu přes 0,10 do 0,20 m3 na MC 25</t>
  </si>
  <si>
    <t>kus</t>
  </si>
  <si>
    <t>937254572</t>
  </si>
  <si>
    <t>12</t>
  </si>
  <si>
    <t>451573111</t>
  </si>
  <si>
    <t>Lože pod potrubí otevřený výkop ze štěrkopísku</t>
  </si>
  <si>
    <t>-1477754872</t>
  </si>
  <si>
    <t>24,5*0,1*1</t>
  </si>
  <si>
    <t>13</t>
  </si>
  <si>
    <t>871321211</t>
  </si>
  <si>
    <t>Montáž potrubí z PE100 SDR 11 otevřený výkop svařovaných elektrotvarovkou D 160 x 14,6 mm</t>
  </si>
  <si>
    <t>m</t>
  </si>
  <si>
    <t>-235202011</t>
  </si>
  <si>
    <t>14</t>
  </si>
  <si>
    <t>28613604</t>
  </si>
  <si>
    <t>potrubí dvouvrstvé PE100 s 10% signalizační vrstvou SDR 11 160x14,6 dl 12m</t>
  </si>
  <si>
    <t>1022398214</t>
  </si>
  <si>
    <t>871361141</t>
  </si>
  <si>
    <t>Montáž potrubí z PE100 SDR 11 otevřený výkop svařovaných na tupo D 250 x 22,7 mm</t>
  </si>
  <si>
    <t>1397325157</t>
  </si>
  <si>
    <t>"chránička" 6</t>
  </si>
  <si>
    <t>28613608</t>
  </si>
  <si>
    <t>potrubí dvouvrstvé PE100 s 10% signalizační vrstvou SDR 11 250x22,7 dl 12m</t>
  </si>
  <si>
    <t>-1220262319</t>
  </si>
  <si>
    <t>17</t>
  </si>
  <si>
    <t>877321101</t>
  </si>
  <si>
    <t>Montáž elektrospojek na vodovodním potrubí z PE trub d 160</t>
  </si>
  <si>
    <t>-1712632157</t>
  </si>
  <si>
    <t>18</t>
  </si>
  <si>
    <t>877321110</t>
  </si>
  <si>
    <t>Montáž elektrokolen 45° na vodovodním potrubí z PE trub d 160</t>
  </si>
  <si>
    <t>1529321734</t>
  </si>
  <si>
    <t>19</t>
  </si>
  <si>
    <t>28614951</t>
  </si>
  <si>
    <t>elektrokoleno 45° PE 100 PN 16 d 160</t>
  </si>
  <si>
    <t>1734540488</t>
  </si>
  <si>
    <t>20</t>
  </si>
  <si>
    <t>28614901</t>
  </si>
  <si>
    <t>elektrokoleno 30° SDR 11 PE 100 RC PN 16 D 160mm</t>
  </si>
  <si>
    <t>-1246488645</t>
  </si>
  <si>
    <t>892271111</t>
  </si>
  <si>
    <t>Tlaková zkouška vodou potrubí DN 160</t>
  </si>
  <si>
    <t>-1470528089</t>
  </si>
  <si>
    <t>22</t>
  </si>
  <si>
    <t>892372111</t>
  </si>
  <si>
    <t>Zabezpečení konců potrubí DN do 300 při tlakových zkouškách vodou</t>
  </si>
  <si>
    <t>1403656626</t>
  </si>
  <si>
    <t>23</t>
  </si>
  <si>
    <t>69311311</t>
  </si>
  <si>
    <t>pás varovný plný PE šíře 33 cm s potiskem</t>
  </si>
  <si>
    <t>554002357</t>
  </si>
  <si>
    <t>včetně montáže</t>
  </si>
  <si>
    <t>P</t>
  </si>
  <si>
    <t>24</t>
  </si>
  <si>
    <t>R001</t>
  </si>
  <si>
    <t>Marker prstencový SM2500 (DISA) vč. montáže</t>
  </si>
  <si>
    <t>1497200764</t>
  </si>
  <si>
    <t>25</t>
  </si>
  <si>
    <t>28655120.DSA</t>
  </si>
  <si>
    <t>manžeta chráničky vč. upínací pásky, rozměr 160x273 mm, DN 150 x 250</t>
  </si>
  <si>
    <t>1148622631</t>
  </si>
  <si>
    <t>26</t>
  </si>
  <si>
    <t>28655200.DSA</t>
  </si>
  <si>
    <t>objímky kluzné typ G výška 25 mm, vnější průměr produktovodní trubky od 157 do 183 mm</t>
  </si>
  <si>
    <t>-427868715</t>
  </si>
  <si>
    <t>27</t>
  </si>
  <si>
    <t>34140842</t>
  </si>
  <si>
    <t>vodič izolovaný s Cu jádrem 4mm2</t>
  </si>
  <si>
    <t>-1030914007</t>
  </si>
  <si>
    <t>včetně montáže a proměření</t>
  </si>
  <si>
    <t>28</t>
  </si>
  <si>
    <t>28615978</t>
  </si>
  <si>
    <t>elektrospojka SDR 11 PE 100 PN 16 d 160</t>
  </si>
  <si>
    <t>1837060495</t>
  </si>
  <si>
    <t>29</t>
  </si>
  <si>
    <t>286000124</t>
  </si>
  <si>
    <t>elektropřechod ocel/PE SDR 11 PE 100 PN 16 d 160</t>
  </si>
  <si>
    <t>-2072905381</t>
  </si>
  <si>
    <t>30</t>
  </si>
  <si>
    <t>998276101</t>
  </si>
  <si>
    <t>Přesun hmot pro trubní vedení z trub z plastických hmot otevřený výkop</t>
  </si>
  <si>
    <t>46880880</t>
  </si>
  <si>
    <t>31</t>
  </si>
  <si>
    <t>723150805</t>
  </si>
  <si>
    <t>Demontáž potrubí ocelové hladké svařované do D 159</t>
  </si>
  <si>
    <t>320330018</t>
  </si>
  <si>
    <t>32</t>
  </si>
  <si>
    <t>722290237</t>
  </si>
  <si>
    <t>Zkoušky, proplach  potrubí  proplach přes DN 80 do DN 200</t>
  </si>
  <si>
    <t>1489408547</t>
  </si>
  <si>
    <t>33</t>
  </si>
  <si>
    <t>012303000</t>
  </si>
  <si>
    <t>Geodetické práce po výstavbě</t>
  </si>
  <si>
    <t>kmpl</t>
  </si>
  <si>
    <t>1024</t>
  </si>
  <si>
    <t>-1402149489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</si>
</sst>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sz val="8"/>
      <color indexed="48"/>
      <name val="Trebuchet MS"/>
    </font>
    <font>
      <b/>
      <sz val="16"/>
      <name val="Trebuchet MS"/>
    </font>
    <font>
      <sz val="9"/>
      <color indexed="55"/>
      <name val="Trebuchet MS"/>
    </font>
    <font>
      <sz val="10"/>
      <color indexed="63"/>
      <name val="Trebuchet MS"/>
    </font>
    <font>
      <b/>
      <sz val="10"/>
      <name val="Trebuchet MS"/>
    </font>
    <font>
      <b/>
      <sz val="8"/>
      <color indexed="55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b/>
      <sz val="12"/>
      <color indexed="16"/>
      <name val="Trebuchet MS"/>
    </font>
    <font>
      <b/>
      <sz val="8"/>
      <color indexed="16"/>
      <name val="Trebuchet MS"/>
    </font>
    <font>
      <sz val="8"/>
      <color indexed="16"/>
      <name val="Trebuchet MS"/>
    </font>
    <font>
      <b/>
      <sz val="8"/>
      <name val="Trebuchet MS"/>
    </font>
    <font>
      <i/>
      <sz val="8"/>
      <color indexed="12"/>
      <name val="Trebuchet MS"/>
    </font>
    <font>
      <i/>
      <sz val="7"/>
      <color indexed="55"/>
      <name val="Trebuchet MS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7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3" borderId="0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9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horizontal="center" vertical="center"/>
    </xf>
    <xf numFmtId="0" fontId="19" fillId="0" borderId="10" xfId="0" applyFont="1" applyBorder="1" applyAlignment="1" applyProtection="1">
      <alignment horizontal="left"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Border="1" applyProtection="1"/>
    <xf numFmtId="0" fontId="0" fillId="0" borderId="14" xfId="0" applyBorder="1" applyProtection="1"/>
    <xf numFmtId="0" fontId="20" fillId="0" borderId="15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3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166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23" fillId="3" borderId="0" xfId="0" applyFont="1" applyFill="1" applyBorder="1" applyAlignment="1" applyProtection="1">
      <alignment horizontal="left" vertical="center"/>
    </xf>
    <xf numFmtId="0" fontId="0" fillId="2" borderId="0" xfId="0" applyFill="1" applyProtection="1"/>
    <xf numFmtId="0" fontId="10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3" borderId="9" xfId="0" applyFont="1" applyFill="1" applyBorder="1" applyAlignment="1" applyProtection="1">
      <alignment horizontal="right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15" fillId="0" borderId="24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1" fillId="0" borderId="11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3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4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4" xfId="0" applyFont="1" applyBorder="1" applyAlignment="1" applyProtection="1">
      <alignment horizontal="center" vertical="center"/>
    </xf>
    <xf numFmtId="49" fontId="0" fillId="0" borderId="24" xfId="0" applyNumberFormat="1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horizontal="center" vertical="center" wrapText="1"/>
    </xf>
    <xf numFmtId="167" fontId="0" fillId="0" borderId="24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4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3" fillId="0" borderId="24" xfId="0" applyFont="1" applyBorder="1" applyAlignment="1" applyProtection="1">
      <alignment horizontal="center" vertical="center"/>
    </xf>
    <xf numFmtId="49" fontId="33" fillId="0" borderId="24" xfId="0" applyNumberFormat="1" applyFont="1" applyBorder="1" applyAlignment="1" applyProtection="1">
      <alignment horizontal="left" vertical="center" wrapText="1"/>
    </xf>
    <xf numFmtId="0" fontId="33" fillId="0" borderId="24" xfId="0" applyFont="1" applyBorder="1" applyAlignment="1" applyProtection="1">
      <alignment horizontal="center" vertical="center" wrapText="1"/>
    </xf>
    <xf numFmtId="167" fontId="33" fillId="0" borderId="24" xfId="0" applyNumberFormat="1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1" fillId="0" borderId="16" xfId="0" applyFont="1" applyBorder="1" applyAlignment="1" applyProtection="1">
      <alignment horizontal="center" vertical="center"/>
    </xf>
    <xf numFmtId="166" fontId="1" fillId="0" borderId="16" xfId="0" applyNumberFormat="1" applyFont="1" applyBorder="1" applyAlignment="1" applyProtection="1">
      <alignment vertical="center"/>
    </xf>
    <xf numFmtId="166" fontId="1" fillId="0" borderId="17" xfId="0" applyNumberFormat="1" applyFont="1" applyBorder="1" applyAlignment="1" applyProtection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3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left" vertical="center"/>
    </xf>
    <xf numFmtId="0" fontId="2" fillId="3" borderId="25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23" fillId="3" borderId="0" xfId="0" applyNumberFormat="1" applyFont="1" applyFill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left" vertical="center" wrapText="1"/>
    </xf>
    <xf numFmtId="4" fontId="10" fillId="0" borderId="0" xfId="0" applyNumberFormat="1" applyFont="1" applyBorder="1" applyAlignment="1" applyProtection="1">
      <alignment vertical="center"/>
    </xf>
    <xf numFmtId="4" fontId="17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0" fontId="3" fillId="3" borderId="9" xfId="0" applyFont="1" applyFill="1" applyBorder="1" applyAlignment="1" applyProtection="1">
      <alignment horizontal="left" vertical="center"/>
    </xf>
    <xf numFmtId="0" fontId="0" fillId="3" borderId="9" xfId="0" applyFont="1" applyFill="1" applyBorder="1" applyAlignment="1" applyProtection="1">
      <alignment vertical="center"/>
    </xf>
    <xf numFmtId="4" fontId="3" fillId="3" borderId="9" xfId="0" applyNumberFormat="1" applyFont="1" applyFill="1" applyBorder="1" applyAlignment="1" applyProtection="1">
      <alignment vertical="center"/>
    </xf>
    <xf numFmtId="0" fontId="0" fillId="3" borderId="25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3" borderId="8" xfId="0" applyFont="1" applyFill="1" applyBorder="1" applyAlignment="1" applyProtection="1">
      <alignment horizontal="center" vertical="center"/>
    </xf>
    <xf numFmtId="4" fontId="0" fillId="0" borderId="24" xfId="0" applyNumberFormat="1" applyFont="1" applyBorder="1" applyAlignment="1" applyProtection="1">
      <alignment vertical="center"/>
    </xf>
    <xf numFmtId="4" fontId="5" fillId="0" borderId="22" xfId="0" applyNumberFormat="1" applyFont="1" applyBorder="1" applyAlignment="1" applyProtection="1"/>
    <xf numFmtId="4" fontId="5" fillId="0" borderId="22" xfId="0" applyNumberFormat="1" applyFont="1" applyBorder="1" applyAlignment="1" applyProtection="1">
      <alignment vertical="center"/>
    </xf>
    <xf numFmtId="4" fontId="5" fillId="0" borderId="11" xfId="0" applyNumberFormat="1" applyFont="1" applyBorder="1" applyAlignment="1" applyProtection="1"/>
    <xf numFmtId="4" fontId="5" fillId="0" borderId="11" xfId="0" applyNumberFormat="1" applyFont="1" applyBorder="1" applyAlignment="1" applyProtection="1">
      <alignment vertical="center"/>
    </xf>
    <xf numFmtId="4" fontId="6" fillId="0" borderId="16" xfId="0" applyNumberFormat="1" applyFont="1" applyBorder="1" applyAlignment="1" applyProtection="1"/>
    <xf numFmtId="4" fontId="6" fillId="0" borderId="16" xfId="0" applyNumberFormat="1" applyFont="1" applyBorder="1" applyAlignment="1" applyProtection="1">
      <alignment vertical="center"/>
    </xf>
    <xf numFmtId="0" fontId="0" fillId="0" borderId="24" xfId="0" applyFont="1" applyBorder="1" applyAlignment="1" applyProtection="1">
      <alignment horizontal="left" vertical="center" wrapText="1"/>
    </xf>
    <xf numFmtId="4" fontId="33" fillId="0" borderId="24" xfId="0" applyNumberFormat="1" applyFont="1" applyBorder="1" applyAlignment="1" applyProtection="1">
      <alignment vertical="center"/>
    </xf>
    <xf numFmtId="0" fontId="33" fillId="0" borderId="24" xfId="0" applyFont="1" applyBorder="1" applyAlignment="1" applyProtection="1">
      <alignment horizontal="left" vertical="center" wrapText="1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11" xfId="0" applyFont="1" applyBorder="1" applyAlignment="1" applyProtection="1">
      <alignment vertical="center"/>
    </xf>
    <xf numFmtId="0" fontId="34" fillId="0" borderId="11" xfId="0" applyFont="1" applyBorder="1" applyAlignment="1" applyProtection="1">
      <alignment vertical="center" wrapText="1"/>
    </xf>
    <xf numFmtId="0" fontId="0" fillId="0" borderId="11" xfId="0" applyFont="1" applyBorder="1" applyAlignment="1" applyProtection="1">
      <alignment vertical="center"/>
    </xf>
    <xf numFmtId="0" fontId="12" fillId="2" borderId="0" xfId="1" applyFont="1" applyFill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3" fillId="3" borderId="25" xfId="0" applyNumberFormat="1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0" xfId="0" applyFont="1" applyFill="1" applyBorder="1" applyAlignment="1" applyProtection="1">
      <alignment vertical="center"/>
    </xf>
    <xf numFmtId="0" fontId="2" fillId="3" borderId="22" xfId="0" applyFont="1" applyFill="1" applyBorder="1" applyAlignment="1" applyProtection="1">
      <alignment horizontal="center" vertical="center" wrapText="1"/>
    </xf>
    <xf numFmtId="4" fontId="29" fillId="0" borderId="0" xfId="0" applyNumberFormat="1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23" fillId="0" borderId="11" xfId="0" applyNumberFormat="1" applyFont="1" applyBorder="1" applyAlignment="1" applyProtection="1"/>
    <xf numFmtId="4" fontId="3" fillId="0" borderId="11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0" fillId="0" borderId="0" xfId="0" applyNumberFormat="1" applyFont="1" applyBorder="1" applyAlignment="1" applyProtection="1">
      <alignment vertical="center"/>
    </xf>
    <xf numFmtId="0" fontId="2" fillId="3" borderId="23" xfId="0" applyFont="1" applyFill="1" applyBorder="1" applyAlignment="1" applyProtection="1">
      <alignment horizontal="center" vertical="center" wrapText="1"/>
    </xf>
    <xf numFmtId="4" fontId="6" fillId="0" borderId="22" xfId="0" applyNumberFormat="1" applyFont="1" applyBorder="1" applyAlignment="1" applyProtection="1"/>
    <xf numFmtId="4" fontId="6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70" t="s">
        <v>7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R2" s="166" t="s">
        <v>8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172" t="s">
        <v>12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24"/>
      <c r="AS4" s="18" t="s">
        <v>13</v>
      </c>
      <c r="BS4" s="19" t="s">
        <v>14</v>
      </c>
    </row>
    <row r="5" spans="1:73" ht="14.45" customHeight="1">
      <c r="B5" s="23"/>
      <c r="C5" s="25"/>
      <c r="D5" s="26" t="s">
        <v>15</v>
      </c>
      <c r="E5" s="25"/>
      <c r="F5" s="25"/>
      <c r="G5" s="25"/>
      <c r="H5" s="25"/>
      <c r="I5" s="25"/>
      <c r="J5" s="25"/>
      <c r="K5" s="174" t="s">
        <v>16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25"/>
      <c r="AQ5" s="24"/>
      <c r="BS5" s="19" t="s">
        <v>9</v>
      </c>
    </row>
    <row r="6" spans="1:73" ht="36.950000000000003" customHeight="1">
      <c r="B6" s="23"/>
      <c r="C6" s="25"/>
      <c r="D6" s="28" t="s">
        <v>17</v>
      </c>
      <c r="E6" s="25"/>
      <c r="F6" s="25"/>
      <c r="G6" s="25"/>
      <c r="H6" s="25"/>
      <c r="I6" s="25"/>
      <c r="J6" s="25"/>
      <c r="K6" s="176" t="s">
        <v>18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25"/>
      <c r="AQ6" s="24"/>
      <c r="BS6" s="19" t="s">
        <v>9</v>
      </c>
    </row>
    <row r="7" spans="1:73" ht="14.45" customHeight="1">
      <c r="B7" s="23"/>
      <c r="C7" s="25"/>
      <c r="D7" s="29" t="s">
        <v>19</v>
      </c>
      <c r="E7" s="25"/>
      <c r="F7" s="25"/>
      <c r="G7" s="25"/>
      <c r="H7" s="25"/>
      <c r="I7" s="25"/>
      <c r="J7" s="25"/>
      <c r="K7" s="27" t="s">
        <v>20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21</v>
      </c>
      <c r="AL7" s="25"/>
      <c r="AM7" s="25"/>
      <c r="AN7" s="27" t="s">
        <v>20</v>
      </c>
      <c r="AO7" s="25"/>
      <c r="AP7" s="25"/>
      <c r="AQ7" s="24"/>
      <c r="BS7" s="19" t="s">
        <v>9</v>
      </c>
    </row>
    <row r="8" spans="1:73" ht="14.45" customHeight="1">
      <c r="B8" s="23"/>
      <c r="C8" s="25"/>
      <c r="D8" s="29" t="s">
        <v>22</v>
      </c>
      <c r="E8" s="25"/>
      <c r="F8" s="25"/>
      <c r="G8" s="25"/>
      <c r="H8" s="25"/>
      <c r="I8" s="25"/>
      <c r="J8" s="25"/>
      <c r="K8" s="27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24</v>
      </c>
      <c r="AL8" s="25"/>
      <c r="AM8" s="25"/>
      <c r="AN8" s="27" t="s">
        <v>25</v>
      </c>
      <c r="AO8" s="25"/>
      <c r="AP8" s="25"/>
      <c r="AQ8" s="24"/>
      <c r="BS8" s="19" t="s">
        <v>9</v>
      </c>
    </row>
    <row r="9" spans="1:73" ht="14.45" customHeight="1">
      <c r="B9" s="23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4"/>
      <c r="BS9" s="19" t="s">
        <v>9</v>
      </c>
    </row>
    <row r="10" spans="1:73" ht="14.45" customHeight="1">
      <c r="B10" s="23"/>
      <c r="C10" s="25"/>
      <c r="D10" s="29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27</v>
      </c>
      <c r="AL10" s="25"/>
      <c r="AM10" s="25"/>
      <c r="AN10" s="27" t="s">
        <v>20</v>
      </c>
      <c r="AO10" s="25"/>
      <c r="AP10" s="25"/>
      <c r="AQ10" s="24"/>
      <c r="BS10" s="19" t="s">
        <v>9</v>
      </c>
    </row>
    <row r="11" spans="1:73" ht="18.399999999999999" customHeight="1">
      <c r="B11" s="23"/>
      <c r="C11" s="25"/>
      <c r="D11" s="25"/>
      <c r="E11" s="27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29</v>
      </c>
      <c r="AL11" s="25"/>
      <c r="AM11" s="25"/>
      <c r="AN11" s="27" t="s">
        <v>20</v>
      </c>
      <c r="AO11" s="25"/>
      <c r="AP11" s="25"/>
      <c r="AQ11" s="24"/>
      <c r="BS11" s="19" t="s">
        <v>9</v>
      </c>
    </row>
    <row r="12" spans="1:73" ht="6.95" customHeight="1">
      <c r="B12" s="23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4"/>
      <c r="BS12" s="19" t="s">
        <v>9</v>
      </c>
    </row>
    <row r="13" spans="1:73" ht="14.45" customHeight="1">
      <c r="B13" s="23"/>
      <c r="C13" s="25"/>
      <c r="D13" s="29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27</v>
      </c>
      <c r="AL13" s="25"/>
      <c r="AM13" s="25"/>
      <c r="AN13" s="27" t="s">
        <v>20</v>
      </c>
      <c r="AO13" s="25"/>
      <c r="AP13" s="25"/>
      <c r="AQ13" s="24"/>
      <c r="BS13" s="19" t="s">
        <v>9</v>
      </c>
    </row>
    <row r="14" spans="1:73" ht="15">
      <c r="B14" s="23"/>
      <c r="C14" s="25"/>
      <c r="D14" s="25"/>
      <c r="E14" s="27" t="s">
        <v>23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29</v>
      </c>
      <c r="AL14" s="25"/>
      <c r="AM14" s="25"/>
      <c r="AN14" s="27" t="s">
        <v>20</v>
      </c>
      <c r="AO14" s="25"/>
      <c r="AP14" s="25"/>
      <c r="AQ14" s="24"/>
      <c r="BS14" s="19" t="s">
        <v>9</v>
      </c>
    </row>
    <row r="15" spans="1:73" ht="6.95" customHeight="1">
      <c r="B15" s="23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4"/>
      <c r="BS15" s="19" t="s">
        <v>6</v>
      </c>
    </row>
    <row r="16" spans="1:73" ht="14.45" customHeight="1">
      <c r="B16" s="23"/>
      <c r="C16" s="25"/>
      <c r="D16" s="29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27</v>
      </c>
      <c r="AL16" s="25"/>
      <c r="AM16" s="25"/>
      <c r="AN16" s="27" t="s">
        <v>20</v>
      </c>
      <c r="AO16" s="25"/>
      <c r="AP16" s="25"/>
      <c r="AQ16" s="24"/>
      <c r="BS16" s="19" t="s">
        <v>6</v>
      </c>
    </row>
    <row r="17" spans="2:71" ht="18.399999999999999" customHeight="1">
      <c r="B17" s="23"/>
      <c r="C17" s="25"/>
      <c r="D17" s="25"/>
      <c r="E17" s="27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29</v>
      </c>
      <c r="AL17" s="25"/>
      <c r="AM17" s="25"/>
      <c r="AN17" s="27" t="s">
        <v>20</v>
      </c>
      <c r="AO17" s="25"/>
      <c r="AP17" s="25"/>
      <c r="AQ17" s="24"/>
      <c r="BS17" s="19" t="s">
        <v>33</v>
      </c>
    </row>
    <row r="18" spans="2:71" ht="6.95" customHeight="1">
      <c r="B18" s="2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4"/>
      <c r="BS18" s="19" t="s">
        <v>9</v>
      </c>
    </row>
    <row r="19" spans="2:71" ht="14.45" customHeight="1">
      <c r="B19" s="23"/>
      <c r="C19" s="25"/>
      <c r="D19" s="29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27</v>
      </c>
      <c r="AL19" s="25"/>
      <c r="AM19" s="25"/>
      <c r="AN19" s="27" t="s">
        <v>20</v>
      </c>
      <c r="AO19" s="25"/>
      <c r="AP19" s="25"/>
      <c r="AQ19" s="24"/>
      <c r="BS19" s="19" t="s">
        <v>9</v>
      </c>
    </row>
    <row r="20" spans="2:71" ht="18.399999999999999" customHeight="1">
      <c r="B20" s="23"/>
      <c r="C20" s="25"/>
      <c r="D20" s="25"/>
      <c r="E20" s="27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29</v>
      </c>
      <c r="AL20" s="25"/>
      <c r="AM20" s="25"/>
      <c r="AN20" s="27" t="s">
        <v>20</v>
      </c>
      <c r="AO20" s="25"/>
      <c r="AP20" s="25"/>
      <c r="AQ20" s="24"/>
    </row>
    <row r="21" spans="2:71" ht="6.95" customHeight="1">
      <c r="B21" s="23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4"/>
    </row>
    <row r="22" spans="2:71" ht="15">
      <c r="B22" s="23"/>
      <c r="C22" s="25"/>
      <c r="D22" s="29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4"/>
    </row>
    <row r="23" spans="2:71" ht="16.5" customHeight="1">
      <c r="B23" s="23"/>
      <c r="C23" s="25"/>
      <c r="D23" s="25"/>
      <c r="E23" s="193" t="s">
        <v>20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25"/>
      <c r="AP23" s="25"/>
      <c r="AQ23" s="24"/>
    </row>
    <row r="24" spans="2:71" ht="6.95" customHeight="1">
      <c r="B24" s="23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4"/>
    </row>
    <row r="25" spans="2:71" ht="6.95" customHeight="1">
      <c r="B25" s="23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4"/>
    </row>
    <row r="26" spans="2:71" ht="14.45" customHeight="1">
      <c r="B26" s="23"/>
      <c r="C26" s="25"/>
      <c r="D26" s="31" t="s">
        <v>37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94">
        <f>ROUND(AG87,2)</f>
        <v>179843.8</v>
      </c>
      <c r="AL26" s="175"/>
      <c r="AM26" s="175"/>
      <c r="AN26" s="175"/>
      <c r="AO26" s="175"/>
      <c r="AP26" s="25"/>
      <c r="AQ26" s="24"/>
    </row>
    <row r="27" spans="2:71" ht="14.45" customHeight="1">
      <c r="B27" s="23"/>
      <c r="C27" s="25"/>
      <c r="D27" s="31" t="s">
        <v>38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94">
        <f>ROUND(AG90,2)</f>
        <v>0</v>
      </c>
      <c r="AL27" s="194"/>
      <c r="AM27" s="194"/>
      <c r="AN27" s="194"/>
      <c r="AO27" s="194"/>
      <c r="AP27" s="25"/>
      <c r="AQ27" s="24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>
      <c r="B29" s="32"/>
      <c r="C29" s="33"/>
      <c r="D29" s="35" t="s">
        <v>39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95">
        <f>ROUND(AK26+AK27,2)</f>
        <v>179843.8</v>
      </c>
      <c r="AL29" s="196"/>
      <c r="AM29" s="196"/>
      <c r="AN29" s="196"/>
      <c r="AO29" s="196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>
      <c r="B31" s="37"/>
      <c r="C31" s="38"/>
      <c r="D31" s="39" t="s">
        <v>40</v>
      </c>
      <c r="E31" s="38"/>
      <c r="F31" s="39" t="s">
        <v>41</v>
      </c>
      <c r="G31" s="38"/>
      <c r="H31" s="38"/>
      <c r="I31" s="38"/>
      <c r="J31" s="38"/>
      <c r="K31" s="38"/>
      <c r="L31" s="168">
        <v>0.21</v>
      </c>
      <c r="M31" s="169"/>
      <c r="N31" s="169"/>
      <c r="O31" s="169"/>
      <c r="P31" s="38"/>
      <c r="Q31" s="38"/>
      <c r="R31" s="38"/>
      <c r="S31" s="38"/>
      <c r="T31" s="41" t="s">
        <v>42</v>
      </c>
      <c r="U31" s="38"/>
      <c r="V31" s="38"/>
      <c r="W31" s="187">
        <f>ROUND(AZ87+SUM(CD91),2)</f>
        <v>179843.8</v>
      </c>
      <c r="X31" s="169"/>
      <c r="Y31" s="169"/>
      <c r="Z31" s="169"/>
      <c r="AA31" s="169"/>
      <c r="AB31" s="169"/>
      <c r="AC31" s="169"/>
      <c r="AD31" s="169"/>
      <c r="AE31" s="169"/>
      <c r="AF31" s="38"/>
      <c r="AG31" s="38"/>
      <c r="AH31" s="38"/>
      <c r="AI31" s="38"/>
      <c r="AJ31" s="38"/>
      <c r="AK31" s="187">
        <f>ROUND(AV87+SUM(BY91),2)</f>
        <v>37767.199999999997</v>
      </c>
      <c r="AL31" s="169"/>
      <c r="AM31" s="169"/>
      <c r="AN31" s="169"/>
      <c r="AO31" s="169"/>
      <c r="AP31" s="38"/>
      <c r="AQ31" s="42"/>
    </row>
    <row r="32" spans="2:71" s="2" customFormat="1" ht="14.45" customHeight="1">
      <c r="B32" s="37"/>
      <c r="C32" s="38"/>
      <c r="D32" s="38"/>
      <c r="E32" s="38"/>
      <c r="F32" s="39" t="s">
        <v>43</v>
      </c>
      <c r="G32" s="38"/>
      <c r="H32" s="38"/>
      <c r="I32" s="38"/>
      <c r="J32" s="38"/>
      <c r="K32" s="38"/>
      <c r="L32" s="168">
        <v>0.15</v>
      </c>
      <c r="M32" s="169"/>
      <c r="N32" s="169"/>
      <c r="O32" s="169"/>
      <c r="P32" s="38"/>
      <c r="Q32" s="38"/>
      <c r="R32" s="38"/>
      <c r="S32" s="38"/>
      <c r="T32" s="41" t="s">
        <v>42</v>
      </c>
      <c r="U32" s="38"/>
      <c r="V32" s="38"/>
      <c r="W32" s="187">
        <f>ROUND(BA87+SUM(CE91),2)</f>
        <v>0</v>
      </c>
      <c r="X32" s="169"/>
      <c r="Y32" s="169"/>
      <c r="Z32" s="169"/>
      <c r="AA32" s="169"/>
      <c r="AB32" s="169"/>
      <c r="AC32" s="169"/>
      <c r="AD32" s="169"/>
      <c r="AE32" s="169"/>
      <c r="AF32" s="38"/>
      <c r="AG32" s="38"/>
      <c r="AH32" s="38"/>
      <c r="AI32" s="38"/>
      <c r="AJ32" s="38"/>
      <c r="AK32" s="187">
        <f>ROUND(AW87+SUM(BZ91),2)</f>
        <v>0</v>
      </c>
      <c r="AL32" s="169"/>
      <c r="AM32" s="169"/>
      <c r="AN32" s="169"/>
      <c r="AO32" s="169"/>
      <c r="AP32" s="38"/>
      <c r="AQ32" s="42"/>
    </row>
    <row r="33" spans="2:43" s="2" customFormat="1" ht="14.45" hidden="1" customHeight="1">
      <c r="B33" s="37"/>
      <c r="C33" s="38"/>
      <c r="D33" s="38"/>
      <c r="E33" s="38"/>
      <c r="F33" s="39" t="s">
        <v>44</v>
      </c>
      <c r="G33" s="38"/>
      <c r="H33" s="38"/>
      <c r="I33" s="38"/>
      <c r="J33" s="38"/>
      <c r="K33" s="38"/>
      <c r="L33" s="168">
        <v>0.21</v>
      </c>
      <c r="M33" s="169"/>
      <c r="N33" s="169"/>
      <c r="O33" s="169"/>
      <c r="P33" s="38"/>
      <c r="Q33" s="38"/>
      <c r="R33" s="38"/>
      <c r="S33" s="38"/>
      <c r="T33" s="41" t="s">
        <v>42</v>
      </c>
      <c r="U33" s="38"/>
      <c r="V33" s="38"/>
      <c r="W33" s="187">
        <f>ROUND(BB87+SUM(CF91),2)</f>
        <v>0</v>
      </c>
      <c r="X33" s="169"/>
      <c r="Y33" s="169"/>
      <c r="Z33" s="169"/>
      <c r="AA33" s="169"/>
      <c r="AB33" s="169"/>
      <c r="AC33" s="169"/>
      <c r="AD33" s="169"/>
      <c r="AE33" s="169"/>
      <c r="AF33" s="38"/>
      <c r="AG33" s="38"/>
      <c r="AH33" s="38"/>
      <c r="AI33" s="38"/>
      <c r="AJ33" s="38"/>
      <c r="AK33" s="187">
        <v>0</v>
      </c>
      <c r="AL33" s="169"/>
      <c r="AM33" s="169"/>
      <c r="AN33" s="169"/>
      <c r="AO33" s="169"/>
      <c r="AP33" s="38"/>
      <c r="AQ33" s="42"/>
    </row>
    <row r="34" spans="2:43" s="2" customFormat="1" ht="14.45" hidden="1" customHeight="1">
      <c r="B34" s="37"/>
      <c r="C34" s="38"/>
      <c r="D34" s="38"/>
      <c r="E34" s="38"/>
      <c r="F34" s="39" t="s">
        <v>45</v>
      </c>
      <c r="G34" s="38"/>
      <c r="H34" s="38"/>
      <c r="I34" s="38"/>
      <c r="J34" s="38"/>
      <c r="K34" s="38"/>
      <c r="L34" s="168">
        <v>0.15</v>
      </c>
      <c r="M34" s="169"/>
      <c r="N34" s="169"/>
      <c r="O34" s="169"/>
      <c r="P34" s="38"/>
      <c r="Q34" s="38"/>
      <c r="R34" s="38"/>
      <c r="S34" s="38"/>
      <c r="T34" s="41" t="s">
        <v>42</v>
      </c>
      <c r="U34" s="38"/>
      <c r="V34" s="38"/>
      <c r="W34" s="187">
        <f>ROUND(BC87+SUM(CG91),2)</f>
        <v>0</v>
      </c>
      <c r="X34" s="169"/>
      <c r="Y34" s="169"/>
      <c r="Z34" s="169"/>
      <c r="AA34" s="169"/>
      <c r="AB34" s="169"/>
      <c r="AC34" s="169"/>
      <c r="AD34" s="169"/>
      <c r="AE34" s="169"/>
      <c r="AF34" s="38"/>
      <c r="AG34" s="38"/>
      <c r="AH34" s="38"/>
      <c r="AI34" s="38"/>
      <c r="AJ34" s="38"/>
      <c r="AK34" s="187">
        <v>0</v>
      </c>
      <c r="AL34" s="169"/>
      <c r="AM34" s="169"/>
      <c r="AN34" s="169"/>
      <c r="AO34" s="169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46</v>
      </c>
      <c r="G35" s="38"/>
      <c r="H35" s="38"/>
      <c r="I35" s="38"/>
      <c r="J35" s="38"/>
      <c r="K35" s="38"/>
      <c r="L35" s="168">
        <v>0</v>
      </c>
      <c r="M35" s="169"/>
      <c r="N35" s="169"/>
      <c r="O35" s="169"/>
      <c r="P35" s="38"/>
      <c r="Q35" s="38"/>
      <c r="R35" s="38"/>
      <c r="S35" s="38"/>
      <c r="T35" s="41" t="s">
        <v>42</v>
      </c>
      <c r="U35" s="38"/>
      <c r="V35" s="38"/>
      <c r="W35" s="187">
        <f>ROUND(BD87+SUM(CH91),2)</f>
        <v>0</v>
      </c>
      <c r="X35" s="169"/>
      <c r="Y35" s="169"/>
      <c r="Z35" s="169"/>
      <c r="AA35" s="169"/>
      <c r="AB35" s="169"/>
      <c r="AC35" s="169"/>
      <c r="AD35" s="169"/>
      <c r="AE35" s="169"/>
      <c r="AF35" s="38"/>
      <c r="AG35" s="38"/>
      <c r="AH35" s="38"/>
      <c r="AI35" s="38"/>
      <c r="AJ35" s="38"/>
      <c r="AK35" s="187">
        <v>0</v>
      </c>
      <c r="AL35" s="169"/>
      <c r="AM35" s="169"/>
      <c r="AN35" s="169"/>
      <c r="AO35" s="169"/>
      <c r="AP35" s="38"/>
      <c r="AQ35" s="42"/>
    </row>
    <row r="36" spans="2:43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>
      <c r="B37" s="32"/>
      <c r="C37" s="43"/>
      <c r="D37" s="44" t="s">
        <v>47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48</v>
      </c>
      <c r="U37" s="45"/>
      <c r="V37" s="45"/>
      <c r="W37" s="45"/>
      <c r="X37" s="198" t="s">
        <v>49</v>
      </c>
      <c r="Y37" s="199"/>
      <c r="Z37" s="199"/>
      <c r="AA37" s="199"/>
      <c r="AB37" s="199"/>
      <c r="AC37" s="45"/>
      <c r="AD37" s="45"/>
      <c r="AE37" s="45"/>
      <c r="AF37" s="45"/>
      <c r="AG37" s="45"/>
      <c r="AH37" s="45"/>
      <c r="AI37" s="45"/>
      <c r="AJ37" s="45"/>
      <c r="AK37" s="200">
        <f>SUM(AK29:AK35)</f>
        <v>217611</v>
      </c>
      <c r="AL37" s="199"/>
      <c r="AM37" s="199"/>
      <c r="AN37" s="199"/>
      <c r="AO37" s="201"/>
      <c r="AP37" s="43"/>
      <c r="AQ37" s="34"/>
    </row>
    <row r="38" spans="2:43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>
      <c r="B39" s="23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4"/>
    </row>
    <row r="40" spans="2:43">
      <c r="B40" s="23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4"/>
    </row>
    <row r="41" spans="2:43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4"/>
    </row>
    <row r="42" spans="2:43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4"/>
    </row>
    <row r="43" spans="2:43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4"/>
    </row>
    <row r="44" spans="2:43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4"/>
    </row>
    <row r="45" spans="2:43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4"/>
    </row>
    <row r="46" spans="2:43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4"/>
    </row>
    <row r="47" spans="2:43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4"/>
    </row>
    <row r="48" spans="2:43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4"/>
    </row>
    <row r="49" spans="2:43" s="1" customFormat="1" ht="15">
      <c r="B49" s="32"/>
      <c r="C49" s="33"/>
      <c r="D49" s="47" t="s">
        <v>50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51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23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4"/>
    </row>
    <row r="51" spans="2:43">
      <c r="B51" s="23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4"/>
    </row>
    <row r="52" spans="2:43">
      <c r="B52" s="23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4"/>
    </row>
    <row r="53" spans="2:43">
      <c r="B53" s="23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4"/>
    </row>
    <row r="54" spans="2:43">
      <c r="B54" s="23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4"/>
    </row>
    <row r="55" spans="2:43">
      <c r="B55" s="23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4"/>
    </row>
    <row r="56" spans="2:43">
      <c r="B56" s="23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4"/>
    </row>
    <row r="57" spans="2:43">
      <c r="B57" s="23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4"/>
    </row>
    <row r="58" spans="2:43" s="1" customFormat="1" ht="15">
      <c r="B58" s="32"/>
      <c r="C58" s="33"/>
      <c r="D58" s="52" t="s">
        <v>52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53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52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53</v>
      </c>
      <c r="AN58" s="53"/>
      <c r="AO58" s="55"/>
      <c r="AP58" s="33"/>
      <c r="AQ58" s="34"/>
    </row>
    <row r="59" spans="2:43">
      <c r="B59" s="23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4"/>
    </row>
    <row r="60" spans="2:43" s="1" customFormat="1" ht="15">
      <c r="B60" s="32"/>
      <c r="C60" s="33"/>
      <c r="D60" s="47" t="s">
        <v>54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55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23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4"/>
    </row>
    <row r="62" spans="2:43">
      <c r="B62" s="23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4"/>
    </row>
    <row r="63" spans="2:43">
      <c r="B63" s="23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4"/>
    </row>
    <row r="64" spans="2:43">
      <c r="B64" s="23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4"/>
    </row>
    <row r="65" spans="2:43">
      <c r="B65" s="23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4"/>
    </row>
    <row r="66" spans="2:43">
      <c r="B66" s="23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4"/>
    </row>
    <row r="67" spans="2:43">
      <c r="B67" s="23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4"/>
    </row>
    <row r="68" spans="2:43">
      <c r="B68" s="23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4"/>
    </row>
    <row r="69" spans="2:43" s="1" customFormat="1" ht="15">
      <c r="B69" s="32"/>
      <c r="C69" s="33"/>
      <c r="D69" s="52" t="s">
        <v>52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53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52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53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72" t="s">
        <v>56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3"/>
      <c r="U76" s="173"/>
      <c r="V76" s="173"/>
      <c r="W76" s="173"/>
      <c r="X76" s="173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34"/>
    </row>
    <row r="77" spans="2:43" s="3" customFormat="1" ht="14.45" customHeight="1">
      <c r="B77" s="62"/>
      <c r="C77" s="29" t="s">
        <v>15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14-2018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17</v>
      </c>
      <c r="D78" s="67"/>
      <c r="E78" s="67"/>
      <c r="F78" s="67"/>
      <c r="G78" s="67"/>
      <c r="H78" s="67"/>
      <c r="I78" s="67"/>
      <c r="J78" s="67"/>
      <c r="K78" s="67"/>
      <c r="L78" s="202" t="str">
        <f>K6</f>
        <v>Most ev.č. BM-665 přes náhon u areálu Komety</v>
      </c>
      <c r="M78" s="203"/>
      <c r="N78" s="203"/>
      <c r="O78" s="203"/>
      <c r="P78" s="203"/>
      <c r="Q78" s="203"/>
      <c r="R78" s="203"/>
      <c r="S78" s="203"/>
      <c r="T78" s="203"/>
      <c r="U78" s="203"/>
      <c r="V78" s="203"/>
      <c r="W78" s="203"/>
      <c r="X78" s="203"/>
      <c r="Y78" s="203"/>
      <c r="Z78" s="203"/>
      <c r="AA78" s="203"/>
      <c r="AB78" s="203"/>
      <c r="AC78" s="203"/>
      <c r="AD78" s="203"/>
      <c r="AE78" s="203"/>
      <c r="AF78" s="203"/>
      <c r="AG78" s="203"/>
      <c r="AH78" s="203"/>
      <c r="AI78" s="203"/>
      <c r="AJ78" s="203"/>
      <c r="AK78" s="203"/>
      <c r="AL78" s="203"/>
      <c r="AM78" s="203"/>
      <c r="AN78" s="203"/>
      <c r="AO78" s="203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9" t="s">
        <v>22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 xml:space="preserve"> 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24</v>
      </c>
      <c r="AJ80" s="33"/>
      <c r="AK80" s="33"/>
      <c r="AL80" s="33"/>
      <c r="AM80" s="70" t="str">
        <f>IF(AN8= "","",AN8)</f>
        <v>9. 12. 2018</v>
      </c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>
      <c r="B82" s="32"/>
      <c r="C82" s="29" t="s">
        <v>26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Brněnské komunikace, a.s.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31</v>
      </c>
      <c r="AJ82" s="33"/>
      <c r="AK82" s="33"/>
      <c r="AL82" s="33"/>
      <c r="AM82" s="183" t="str">
        <f>IF(E17="","",E17)</f>
        <v>Ing. Jiří Hermany</v>
      </c>
      <c r="AN82" s="183"/>
      <c r="AO82" s="183"/>
      <c r="AP82" s="183"/>
      <c r="AQ82" s="34"/>
      <c r="AS82" s="177" t="s">
        <v>57</v>
      </c>
      <c r="AT82" s="178"/>
      <c r="AU82" s="71"/>
      <c r="AV82" s="71"/>
      <c r="AW82" s="71"/>
      <c r="AX82" s="71"/>
      <c r="AY82" s="71"/>
      <c r="AZ82" s="71"/>
      <c r="BA82" s="71"/>
      <c r="BB82" s="71"/>
      <c r="BC82" s="71"/>
      <c r="BD82" s="72"/>
    </row>
    <row r="83" spans="1:76" s="1" customFormat="1" ht="15">
      <c r="B83" s="32"/>
      <c r="C83" s="29" t="s">
        <v>30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34</v>
      </c>
      <c r="AJ83" s="33"/>
      <c r="AK83" s="33"/>
      <c r="AL83" s="33"/>
      <c r="AM83" s="183" t="str">
        <f>IF(E20="","",E20)</f>
        <v>Rušar mosty s.r.o.</v>
      </c>
      <c r="AN83" s="183"/>
      <c r="AO83" s="183"/>
      <c r="AP83" s="183"/>
      <c r="AQ83" s="34"/>
      <c r="AS83" s="179"/>
      <c r="AT83" s="180"/>
      <c r="AU83" s="73"/>
      <c r="AV83" s="73"/>
      <c r="AW83" s="73"/>
      <c r="AX83" s="73"/>
      <c r="AY83" s="73"/>
      <c r="AZ83" s="73"/>
      <c r="BA83" s="73"/>
      <c r="BB83" s="73"/>
      <c r="BC83" s="73"/>
      <c r="BD83" s="74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81"/>
      <c r="AT84" s="182"/>
      <c r="AU84" s="33"/>
      <c r="AV84" s="33"/>
      <c r="AW84" s="33"/>
      <c r="AX84" s="33"/>
      <c r="AY84" s="33"/>
      <c r="AZ84" s="33"/>
      <c r="BA84" s="33"/>
      <c r="BB84" s="33"/>
      <c r="BC84" s="33"/>
      <c r="BD84" s="75"/>
    </row>
    <row r="85" spans="1:76" s="1" customFormat="1" ht="29.25" customHeight="1">
      <c r="B85" s="32"/>
      <c r="C85" s="204" t="s">
        <v>58</v>
      </c>
      <c r="D85" s="185"/>
      <c r="E85" s="185"/>
      <c r="F85" s="185"/>
      <c r="G85" s="185"/>
      <c r="H85" s="45"/>
      <c r="I85" s="184" t="s">
        <v>59</v>
      </c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4" t="s">
        <v>60</v>
      </c>
      <c r="AH85" s="185"/>
      <c r="AI85" s="185"/>
      <c r="AJ85" s="185"/>
      <c r="AK85" s="185"/>
      <c r="AL85" s="185"/>
      <c r="AM85" s="185"/>
      <c r="AN85" s="184" t="s">
        <v>61</v>
      </c>
      <c r="AO85" s="185"/>
      <c r="AP85" s="186"/>
      <c r="AQ85" s="34"/>
      <c r="AS85" s="76" t="s">
        <v>62</v>
      </c>
      <c r="AT85" s="77" t="s">
        <v>63</v>
      </c>
      <c r="AU85" s="77" t="s">
        <v>64</v>
      </c>
      <c r="AV85" s="77" t="s">
        <v>65</v>
      </c>
      <c r="AW85" s="77" t="s">
        <v>66</v>
      </c>
      <c r="AX85" s="77" t="s">
        <v>67</v>
      </c>
      <c r="AY85" s="77" t="s">
        <v>68</v>
      </c>
      <c r="AZ85" s="77" t="s">
        <v>69</v>
      </c>
      <c r="BA85" s="77" t="s">
        <v>70</v>
      </c>
      <c r="BB85" s="77" t="s">
        <v>71</v>
      </c>
      <c r="BC85" s="77" t="s">
        <v>72</v>
      </c>
      <c r="BD85" s="78" t="s">
        <v>73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9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>
      <c r="B87" s="65"/>
      <c r="C87" s="80" t="s">
        <v>74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192">
        <f>ROUND(AG88,2)</f>
        <v>179843.8</v>
      </c>
      <c r="AH87" s="192"/>
      <c r="AI87" s="192"/>
      <c r="AJ87" s="192"/>
      <c r="AK87" s="192"/>
      <c r="AL87" s="192"/>
      <c r="AM87" s="192"/>
      <c r="AN87" s="189">
        <f>SUM(AG87,AT87)</f>
        <v>217611</v>
      </c>
      <c r="AO87" s="189"/>
      <c r="AP87" s="189"/>
      <c r="AQ87" s="68"/>
      <c r="AS87" s="82">
        <f>ROUND(AS88,2)</f>
        <v>0</v>
      </c>
      <c r="AT87" s="83">
        <f>ROUND(SUM(AV87:AW87),2)</f>
        <v>37767.199999999997</v>
      </c>
      <c r="AU87" s="84">
        <f>ROUND(AU88,5)</f>
        <v>225.15278000000001</v>
      </c>
      <c r="AV87" s="83">
        <f>ROUND(AZ87*L31,2)</f>
        <v>37767.199999999997</v>
      </c>
      <c r="AW87" s="83">
        <f>ROUND(BA87*L32,2)</f>
        <v>0</v>
      </c>
      <c r="AX87" s="83">
        <f>ROUND(BB87*L31,2)</f>
        <v>0</v>
      </c>
      <c r="AY87" s="83">
        <f>ROUND(BC87*L32,2)</f>
        <v>0</v>
      </c>
      <c r="AZ87" s="83">
        <f>ROUND(AZ88,2)</f>
        <v>179843.8</v>
      </c>
      <c r="BA87" s="83">
        <f>ROUND(BA88,2)</f>
        <v>0</v>
      </c>
      <c r="BB87" s="83">
        <f>ROUND(BB88,2)</f>
        <v>0</v>
      </c>
      <c r="BC87" s="83">
        <f>ROUND(BC88,2)</f>
        <v>0</v>
      </c>
      <c r="BD87" s="85">
        <f>ROUND(BD88,2)</f>
        <v>0</v>
      </c>
      <c r="BS87" s="86" t="s">
        <v>75</v>
      </c>
      <c r="BT87" s="86" t="s">
        <v>76</v>
      </c>
      <c r="BU87" s="87" t="s">
        <v>77</v>
      </c>
      <c r="BV87" s="86" t="s">
        <v>78</v>
      </c>
      <c r="BW87" s="86" t="s">
        <v>79</v>
      </c>
      <c r="BX87" s="86" t="s">
        <v>80</v>
      </c>
    </row>
    <row r="88" spans="1:76" s="5" customFormat="1" ht="31.5" customHeight="1">
      <c r="A88" s="88" t="s">
        <v>81</v>
      </c>
      <c r="B88" s="89"/>
      <c r="C88" s="90"/>
      <c r="D88" s="197" t="s">
        <v>82</v>
      </c>
      <c r="E88" s="197"/>
      <c r="F88" s="197"/>
      <c r="G88" s="197"/>
      <c r="H88" s="197"/>
      <c r="I88" s="91"/>
      <c r="J88" s="197" t="s">
        <v>83</v>
      </c>
      <c r="K88" s="197"/>
      <c r="L88" s="197"/>
      <c r="M88" s="197"/>
      <c r="N88" s="197"/>
      <c r="O88" s="197"/>
      <c r="P88" s="197"/>
      <c r="Q88" s="197"/>
      <c r="R88" s="197"/>
      <c r="S88" s="197"/>
      <c r="T88" s="197"/>
      <c r="U88" s="197"/>
      <c r="V88" s="197"/>
      <c r="W88" s="197"/>
      <c r="X88" s="197"/>
      <c r="Y88" s="197"/>
      <c r="Z88" s="197"/>
      <c r="AA88" s="197"/>
      <c r="AB88" s="197"/>
      <c r="AC88" s="197"/>
      <c r="AD88" s="197"/>
      <c r="AE88" s="197"/>
      <c r="AF88" s="197"/>
      <c r="AG88" s="190">
        <f ca="1">'14 -2018 - SO-301 Přeložk...'!M30</f>
        <v>179843.8</v>
      </c>
      <c r="AH88" s="191"/>
      <c r="AI88" s="191"/>
      <c r="AJ88" s="191"/>
      <c r="AK88" s="191"/>
      <c r="AL88" s="191"/>
      <c r="AM88" s="191"/>
      <c r="AN88" s="190">
        <f>SUM(AG88,AT88)</f>
        <v>217611</v>
      </c>
      <c r="AO88" s="191"/>
      <c r="AP88" s="191"/>
      <c r="AQ88" s="92"/>
      <c r="AS88" s="93">
        <f ca="1">'14 -2018 - SO-301 Přeložk...'!M28</f>
        <v>0</v>
      </c>
      <c r="AT88" s="94">
        <f ca="1">ROUND(SUM(AV88:AW88),2)</f>
        <v>37767.199999999997</v>
      </c>
      <c r="AU88" s="95">
        <f ca="1">'14 -2018 - SO-301 Přeložk...'!W117</f>
        <v>225.15277999999998</v>
      </c>
      <c r="AV88" s="94">
        <f ca="1">'14 -2018 - SO-301 Přeložk...'!M32</f>
        <v>37767.199999999997</v>
      </c>
      <c r="AW88" s="94">
        <f ca="1">'14 -2018 - SO-301 Přeložk...'!M33</f>
        <v>0</v>
      </c>
      <c r="AX88" s="94">
        <f ca="1">'14 -2018 - SO-301 Přeložk...'!M34</f>
        <v>0</v>
      </c>
      <c r="AY88" s="94">
        <f ca="1">'14 -2018 - SO-301 Přeložk...'!M35</f>
        <v>0</v>
      </c>
      <c r="AZ88" s="94">
        <f ca="1">'14 -2018 - SO-301 Přeložk...'!H32</f>
        <v>179843.8</v>
      </c>
      <c r="BA88" s="94">
        <f ca="1">'14 -2018 - SO-301 Přeložk...'!H33</f>
        <v>0</v>
      </c>
      <c r="BB88" s="94">
        <f ca="1">'14 -2018 - SO-301 Přeložk...'!H34</f>
        <v>0</v>
      </c>
      <c r="BC88" s="94">
        <f ca="1">'14 -2018 - SO-301 Přeložk...'!H35</f>
        <v>0</v>
      </c>
      <c r="BD88" s="96">
        <f ca="1">'14 -2018 - SO-301 Přeložk...'!H36</f>
        <v>0</v>
      </c>
      <c r="BT88" s="97" t="s">
        <v>84</v>
      </c>
      <c r="BV88" s="97" t="s">
        <v>78</v>
      </c>
      <c r="BW88" s="97" t="s">
        <v>85</v>
      </c>
      <c r="BX88" s="97" t="s">
        <v>79</v>
      </c>
    </row>
    <row r="89" spans="1:76">
      <c r="B89" s="23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4"/>
    </row>
    <row r="90" spans="1:76" s="1" customFormat="1" ht="30" customHeight="1">
      <c r="B90" s="32"/>
      <c r="C90" s="80" t="s">
        <v>86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189">
        <v>0</v>
      </c>
      <c r="AH90" s="189"/>
      <c r="AI90" s="189"/>
      <c r="AJ90" s="189"/>
      <c r="AK90" s="189"/>
      <c r="AL90" s="189"/>
      <c r="AM90" s="189"/>
      <c r="AN90" s="189">
        <v>0</v>
      </c>
      <c r="AO90" s="189"/>
      <c r="AP90" s="189"/>
      <c r="AQ90" s="34"/>
      <c r="AS90" s="76" t="s">
        <v>87</v>
      </c>
      <c r="AT90" s="77" t="s">
        <v>88</v>
      </c>
      <c r="AU90" s="77" t="s">
        <v>40</v>
      </c>
      <c r="AV90" s="78" t="s">
        <v>63</v>
      </c>
    </row>
    <row r="91" spans="1:76" s="1" customFormat="1" ht="10.9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4"/>
      <c r="AS91" s="98"/>
      <c r="AT91" s="99"/>
      <c r="AU91" s="99"/>
      <c r="AV91" s="100"/>
    </row>
    <row r="92" spans="1:76" s="1" customFormat="1" ht="30" customHeight="1">
      <c r="B92" s="32"/>
      <c r="C92" s="101" t="s">
        <v>89</v>
      </c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188">
        <f>ROUND(AG87+AG90,2)</f>
        <v>179843.8</v>
      </c>
      <c r="AH92" s="188"/>
      <c r="AI92" s="188"/>
      <c r="AJ92" s="188"/>
      <c r="AK92" s="188"/>
      <c r="AL92" s="188"/>
      <c r="AM92" s="188"/>
      <c r="AN92" s="188">
        <f>AN87+AN90</f>
        <v>217611</v>
      </c>
      <c r="AO92" s="188"/>
      <c r="AP92" s="188"/>
      <c r="AQ92" s="34"/>
    </row>
    <row r="93" spans="1:76" s="1" customFormat="1" ht="6.95" customHeight="1"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8"/>
    </row>
  </sheetData>
  <sheetProtection sheet="1" objects="1" scenarios="1" formatColumns="0" formatRows="0"/>
  <mergeCells count="45">
    <mergeCell ref="D88:H88"/>
    <mergeCell ref="J88:AF88"/>
    <mergeCell ref="W35:AE35"/>
    <mergeCell ref="AK35:AO35"/>
    <mergeCell ref="X37:AB37"/>
    <mergeCell ref="AK37:AO37"/>
    <mergeCell ref="AN87:AP87"/>
    <mergeCell ref="C76:AP76"/>
    <mergeCell ref="L78:AO78"/>
    <mergeCell ref="C85:G85"/>
    <mergeCell ref="E23:AN23"/>
    <mergeCell ref="AK26:AO26"/>
    <mergeCell ref="AK27:AO27"/>
    <mergeCell ref="AK29:AO29"/>
    <mergeCell ref="I85:AF85"/>
    <mergeCell ref="W32:AE32"/>
    <mergeCell ref="AK32:AO32"/>
    <mergeCell ref="W33:AE33"/>
    <mergeCell ref="AK33:AO33"/>
    <mergeCell ref="W34:AE34"/>
    <mergeCell ref="AG92:AM92"/>
    <mergeCell ref="AG90:AM90"/>
    <mergeCell ref="AM82:AP82"/>
    <mergeCell ref="AN88:AP88"/>
    <mergeCell ref="AG88:AM88"/>
    <mergeCell ref="AG87:AM87"/>
    <mergeCell ref="AN90:AP90"/>
    <mergeCell ref="AN92:AP92"/>
    <mergeCell ref="AS82:AT84"/>
    <mergeCell ref="AM83:AP83"/>
    <mergeCell ref="AG85:AM85"/>
    <mergeCell ref="AN85:AP85"/>
    <mergeCell ref="W31:AE31"/>
    <mergeCell ref="AK31:AO31"/>
    <mergeCell ref="AK34:AO34"/>
    <mergeCell ref="AR2:BE2"/>
    <mergeCell ref="L35:O35"/>
    <mergeCell ref="L33:O33"/>
    <mergeCell ref="L31:O31"/>
    <mergeCell ref="L32:O32"/>
    <mergeCell ref="L34:O34"/>
    <mergeCell ref="C2:AP2"/>
    <mergeCell ref="C4:AP4"/>
    <mergeCell ref="K5:AO5"/>
    <mergeCell ref="K6:AO6"/>
  </mergeCells>
  <phoneticPr fontId="0" type="noConversion"/>
  <hyperlinks>
    <hyperlink ref="K1:S1" location="C2" display="1) Souhrnný list stavby"/>
    <hyperlink ref="W1:AF1" location="C87" display="2) Rekapitulace objektů"/>
    <hyperlink ref="A88" location="'14 -2018 - SO-301 Přeložk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72"/>
  <sheetViews>
    <sheetView showGridLines="0" tabSelected="1" workbookViewId="0">
      <pane ySplit="1" topLeftCell="A11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102"/>
      <c r="B1" s="12"/>
      <c r="C1" s="12"/>
      <c r="D1" s="13" t="s">
        <v>1</v>
      </c>
      <c r="E1" s="12"/>
      <c r="F1" s="14" t="s">
        <v>90</v>
      </c>
      <c r="G1" s="14"/>
      <c r="H1" s="219" t="s">
        <v>91</v>
      </c>
      <c r="I1" s="219"/>
      <c r="J1" s="219"/>
      <c r="K1" s="219"/>
      <c r="L1" s="14" t="s">
        <v>92</v>
      </c>
      <c r="M1" s="12"/>
      <c r="N1" s="12"/>
      <c r="O1" s="13" t="s">
        <v>93</v>
      </c>
      <c r="P1" s="12"/>
      <c r="Q1" s="12"/>
      <c r="R1" s="12"/>
      <c r="S1" s="14" t="s">
        <v>94</v>
      </c>
      <c r="T1" s="14"/>
      <c r="U1" s="102"/>
      <c r="V1" s="102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70" t="s">
        <v>7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T2" s="19" t="s">
        <v>85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95</v>
      </c>
    </row>
    <row r="4" spans="1:66" ht="36.950000000000003" customHeight="1">
      <c r="B4" s="23"/>
      <c r="C4" s="172" t="s">
        <v>96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24"/>
      <c r="T4" s="18" t="s">
        <v>13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17</v>
      </c>
      <c r="E6" s="25"/>
      <c r="F6" s="222" t="str">
        <f ca="1">'Rekapitulace stavby'!K6</f>
        <v>Most ev.č. BM-665 přes náhon u areálu Komety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5"/>
      <c r="R6" s="24"/>
    </row>
    <row r="7" spans="1:66" s="1" customFormat="1" ht="32.85" customHeight="1">
      <c r="B7" s="32"/>
      <c r="C7" s="33"/>
      <c r="D7" s="28" t="s">
        <v>97</v>
      </c>
      <c r="E7" s="33"/>
      <c r="F7" s="176" t="s">
        <v>98</v>
      </c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33"/>
      <c r="R7" s="34"/>
    </row>
    <row r="8" spans="1:66" s="1" customFormat="1" ht="14.45" customHeight="1">
      <c r="B8" s="32"/>
      <c r="C8" s="33"/>
      <c r="D8" s="29" t="s">
        <v>19</v>
      </c>
      <c r="E8" s="33"/>
      <c r="F8" s="27" t="s">
        <v>20</v>
      </c>
      <c r="G8" s="33"/>
      <c r="H8" s="33"/>
      <c r="I8" s="33"/>
      <c r="J8" s="33"/>
      <c r="K8" s="33"/>
      <c r="L8" s="33"/>
      <c r="M8" s="29" t="s">
        <v>21</v>
      </c>
      <c r="N8" s="33"/>
      <c r="O8" s="27" t="s">
        <v>20</v>
      </c>
      <c r="P8" s="33"/>
      <c r="Q8" s="33"/>
      <c r="R8" s="34"/>
    </row>
    <row r="9" spans="1:66" s="1" customFormat="1" ht="14.45" customHeight="1">
      <c r="B9" s="32"/>
      <c r="C9" s="33"/>
      <c r="D9" s="29" t="s">
        <v>22</v>
      </c>
      <c r="E9" s="33"/>
      <c r="F9" s="27" t="s">
        <v>23</v>
      </c>
      <c r="G9" s="33"/>
      <c r="H9" s="33"/>
      <c r="I9" s="33"/>
      <c r="J9" s="33"/>
      <c r="K9" s="33"/>
      <c r="L9" s="33"/>
      <c r="M9" s="29" t="s">
        <v>24</v>
      </c>
      <c r="N9" s="33"/>
      <c r="O9" s="224" t="str">
        <f ca="1">'Rekapitulace stavby'!AN8</f>
        <v>9. 12. 2018</v>
      </c>
      <c r="P9" s="224"/>
      <c r="Q9" s="33"/>
      <c r="R9" s="34"/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>
      <c r="B11" s="32"/>
      <c r="C11" s="33"/>
      <c r="D11" s="29" t="s">
        <v>26</v>
      </c>
      <c r="E11" s="33"/>
      <c r="F11" s="33"/>
      <c r="G11" s="33"/>
      <c r="H11" s="33"/>
      <c r="I11" s="33"/>
      <c r="J11" s="33"/>
      <c r="K11" s="33"/>
      <c r="L11" s="33"/>
      <c r="M11" s="29" t="s">
        <v>27</v>
      </c>
      <c r="N11" s="33"/>
      <c r="O11" s="174" t="s">
        <v>20</v>
      </c>
      <c r="P11" s="174"/>
      <c r="Q11" s="33"/>
      <c r="R11" s="34"/>
    </row>
    <row r="12" spans="1:66" s="1" customFormat="1" ht="18" customHeight="1">
      <c r="B12" s="32"/>
      <c r="C12" s="33"/>
      <c r="D12" s="33"/>
      <c r="E12" s="27" t="s">
        <v>28</v>
      </c>
      <c r="F12" s="33"/>
      <c r="G12" s="33"/>
      <c r="H12" s="33"/>
      <c r="I12" s="33"/>
      <c r="J12" s="33"/>
      <c r="K12" s="33"/>
      <c r="L12" s="33"/>
      <c r="M12" s="29" t="s">
        <v>29</v>
      </c>
      <c r="N12" s="33"/>
      <c r="O12" s="174" t="s">
        <v>20</v>
      </c>
      <c r="P12" s="174"/>
      <c r="Q12" s="33"/>
      <c r="R12" s="34"/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>
      <c r="B14" s="32"/>
      <c r="C14" s="33"/>
      <c r="D14" s="29" t="s">
        <v>30</v>
      </c>
      <c r="E14" s="33"/>
      <c r="F14" s="33"/>
      <c r="G14" s="33"/>
      <c r="H14" s="33"/>
      <c r="I14" s="33"/>
      <c r="J14" s="33"/>
      <c r="K14" s="33"/>
      <c r="L14" s="33"/>
      <c r="M14" s="29" t="s">
        <v>27</v>
      </c>
      <c r="N14" s="33"/>
      <c r="O14" s="174" t="str">
        <f ca="1">IF('Rekapitulace stavby'!AN13="","",'Rekapitulace stavby'!AN13)</f>
        <v/>
      </c>
      <c r="P14" s="174"/>
      <c r="Q14" s="33"/>
      <c r="R14" s="34"/>
    </row>
    <row r="15" spans="1:66" s="1" customFormat="1" ht="18" customHeight="1">
      <c r="B15" s="32"/>
      <c r="C15" s="33"/>
      <c r="D15" s="33"/>
      <c r="E15" s="27" t="str">
        <f ca="1"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29</v>
      </c>
      <c r="N15" s="33"/>
      <c r="O15" s="174" t="str">
        <f ca="1">IF('Rekapitulace stavby'!AN14="","",'Rekapitulace stavby'!AN14)</f>
        <v/>
      </c>
      <c r="P15" s="174"/>
      <c r="Q15" s="33"/>
      <c r="R15" s="34"/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>
      <c r="B17" s="32"/>
      <c r="C17" s="33"/>
      <c r="D17" s="29" t="s">
        <v>31</v>
      </c>
      <c r="E17" s="33"/>
      <c r="F17" s="33"/>
      <c r="G17" s="33"/>
      <c r="H17" s="33"/>
      <c r="I17" s="33"/>
      <c r="J17" s="33"/>
      <c r="K17" s="33"/>
      <c r="L17" s="33"/>
      <c r="M17" s="29" t="s">
        <v>27</v>
      </c>
      <c r="N17" s="33"/>
      <c r="O17" s="174" t="s">
        <v>20</v>
      </c>
      <c r="P17" s="174"/>
      <c r="Q17" s="33"/>
      <c r="R17" s="34"/>
    </row>
    <row r="18" spans="2:18" s="1" customFormat="1" ht="18" customHeight="1">
      <c r="B18" s="32"/>
      <c r="C18" s="33"/>
      <c r="D18" s="33"/>
      <c r="E18" s="27" t="s">
        <v>32</v>
      </c>
      <c r="F18" s="33"/>
      <c r="G18" s="33"/>
      <c r="H18" s="33"/>
      <c r="I18" s="33"/>
      <c r="J18" s="33"/>
      <c r="K18" s="33"/>
      <c r="L18" s="33"/>
      <c r="M18" s="29" t="s">
        <v>29</v>
      </c>
      <c r="N18" s="33"/>
      <c r="O18" s="174" t="s">
        <v>20</v>
      </c>
      <c r="P18" s="174"/>
      <c r="Q18" s="33"/>
      <c r="R18" s="34"/>
    </row>
    <row r="19" spans="2:18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>
      <c r="B20" s="32"/>
      <c r="C20" s="33"/>
      <c r="D20" s="29" t="s">
        <v>34</v>
      </c>
      <c r="E20" s="33"/>
      <c r="F20" s="33"/>
      <c r="G20" s="33"/>
      <c r="H20" s="33"/>
      <c r="I20" s="33"/>
      <c r="J20" s="33"/>
      <c r="K20" s="33"/>
      <c r="L20" s="33"/>
      <c r="M20" s="29" t="s">
        <v>27</v>
      </c>
      <c r="N20" s="33"/>
      <c r="O20" s="174" t="s">
        <v>20</v>
      </c>
      <c r="P20" s="174"/>
      <c r="Q20" s="33"/>
      <c r="R20" s="34"/>
    </row>
    <row r="21" spans="2:18" s="1" customFormat="1" ht="18" customHeight="1">
      <c r="B21" s="32"/>
      <c r="C21" s="33"/>
      <c r="D21" s="33"/>
      <c r="E21" s="27" t="s">
        <v>35</v>
      </c>
      <c r="F21" s="33"/>
      <c r="G21" s="33"/>
      <c r="H21" s="33"/>
      <c r="I21" s="33"/>
      <c r="J21" s="33"/>
      <c r="K21" s="33"/>
      <c r="L21" s="33"/>
      <c r="M21" s="29" t="s">
        <v>29</v>
      </c>
      <c r="N21" s="33"/>
      <c r="O21" s="174" t="s">
        <v>20</v>
      </c>
      <c r="P21" s="174"/>
      <c r="Q21" s="33"/>
      <c r="R21" s="34"/>
    </row>
    <row r="22" spans="2:18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>
      <c r="B23" s="32"/>
      <c r="C23" s="33"/>
      <c r="D23" s="29" t="s">
        <v>36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6.5" customHeight="1">
      <c r="B24" s="32"/>
      <c r="C24" s="33"/>
      <c r="D24" s="33"/>
      <c r="E24" s="193" t="s">
        <v>20</v>
      </c>
      <c r="F24" s="193"/>
      <c r="G24" s="193"/>
      <c r="H24" s="193"/>
      <c r="I24" s="193"/>
      <c r="J24" s="193"/>
      <c r="K24" s="193"/>
      <c r="L24" s="193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>
      <c r="B27" s="32"/>
      <c r="C27" s="33"/>
      <c r="D27" s="103" t="s">
        <v>99</v>
      </c>
      <c r="E27" s="33"/>
      <c r="F27" s="33"/>
      <c r="G27" s="33"/>
      <c r="H27" s="33"/>
      <c r="I27" s="33"/>
      <c r="J27" s="33"/>
      <c r="K27" s="33"/>
      <c r="L27" s="33"/>
      <c r="M27" s="194">
        <f>N88</f>
        <v>179843.8</v>
      </c>
      <c r="N27" s="194"/>
      <c r="O27" s="194"/>
      <c r="P27" s="194"/>
      <c r="Q27" s="33"/>
      <c r="R27" s="34"/>
    </row>
    <row r="28" spans="2:18" s="1" customFormat="1" ht="14.45" customHeight="1">
      <c r="B28" s="32"/>
      <c r="C28" s="33"/>
      <c r="D28" s="31" t="s">
        <v>100</v>
      </c>
      <c r="E28" s="33"/>
      <c r="F28" s="33"/>
      <c r="G28" s="33"/>
      <c r="H28" s="33"/>
      <c r="I28" s="33"/>
      <c r="J28" s="33"/>
      <c r="K28" s="33"/>
      <c r="L28" s="33"/>
      <c r="M28" s="194">
        <f>N98</f>
        <v>0</v>
      </c>
      <c r="N28" s="194"/>
      <c r="O28" s="194"/>
      <c r="P28" s="194"/>
      <c r="Q28" s="33"/>
      <c r="R28" s="34"/>
    </row>
    <row r="29" spans="2:18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04" t="s">
        <v>39</v>
      </c>
      <c r="E30" s="33"/>
      <c r="F30" s="33"/>
      <c r="G30" s="33"/>
      <c r="H30" s="33"/>
      <c r="I30" s="33"/>
      <c r="J30" s="33"/>
      <c r="K30" s="33"/>
      <c r="L30" s="33"/>
      <c r="M30" s="220">
        <f>ROUND(M27+M28,2)</f>
        <v>179843.8</v>
      </c>
      <c r="N30" s="221"/>
      <c r="O30" s="221"/>
      <c r="P30" s="221"/>
      <c r="Q30" s="33"/>
      <c r="R30" s="34"/>
    </row>
    <row r="31" spans="2:18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>
      <c r="B32" s="32"/>
      <c r="C32" s="33"/>
      <c r="D32" s="39" t="s">
        <v>40</v>
      </c>
      <c r="E32" s="39" t="s">
        <v>41</v>
      </c>
      <c r="F32" s="40">
        <v>0.21</v>
      </c>
      <c r="G32" s="105" t="s">
        <v>42</v>
      </c>
      <c r="H32" s="225">
        <f>ROUND((SUM(BE98:BE99)+SUM(BE117:BE171)), 2)</f>
        <v>179843.8</v>
      </c>
      <c r="I32" s="221"/>
      <c r="J32" s="221"/>
      <c r="K32" s="33"/>
      <c r="L32" s="33"/>
      <c r="M32" s="225">
        <f>ROUND(ROUND((SUM(BE98:BE99)+SUM(BE117:BE171)), 2)*F32, 2)</f>
        <v>37767.199999999997</v>
      </c>
      <c r="N32" s="221"/>
      <c r="O32" s="221"/>
      <c r="P32" s="221"/>
      <c r="Q32" s="33"/>
      <c r="R32" s="34"/>
    </row>
    <row r="33" spans="2:18" s="1" customFormat="1" ht="14.45" customHeight="1">
      <c r="B33" s="32"/>
      <c r="C33" s="33"/>
      <c r="D33" s="33"/>
      <c r="E33" s="39" t="s">
        <v>43</v>
      </c>
      <c r="F33" s="40">
        <v>0.15</v>
      </c>
      <c r="G33" s="105" t="s">
        <v>42</v>
      </c>
      <c r="H33" s="225">
        <f>ROUND((SUM(BF98:BF99)+SUM(BF117:BF171)), 2)</f>
        <v>0</v>
      </c>
      <c r="I33" s="221"/>
      <c r="J33" s="221"/>
      <c r="K33" s="33"/>
      <c r="L33" s="33"/>
      <c r="M33" s="225">
        <f>ROUND(ROUND((SUM(BF98:BF99)+SUM(BF117:BF171)), 2)*F33, 2)</f>
        <v>0</v>
      </c>
      <c r="N33" s="221"/>
      <c r="O33" s="221"/>
      <c r="P33" s="221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44</v>
      </c>
      <c r="F34" s="40">
        <v>0.21</v>
      </c>
      <c r="G34" s="105" t="s">
        <v>42</v>
      </c>
      <c r="H34" s="225">
        <f>ROUND((SUM(BG98:BG99)+SUM(BG117:BG171)), 2)</f>
        <v>0</v>
      </c>
      <c r="I34" s="221"/>
      <c r="J34" s="221"/>
      <c r="K34" s="33"/>
      <c r="L34" s="33"/>
      <c r="M34" s="225">
        <v>0</v>
      </c>
      <c r="N34" s="221"/>
      <c r="O34" s="221"/>
      <c r="P34" s="221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45</v>
      </c>
      <c r="F35" s="40">
        <v>0.15</v>
      </c>
      <c r="G35" s="105" t="s">
        <v>42</v>
      </c>
      <c r="H35" s="225">
        <f>ROUND((SUM(BH98:BH99)+SUM(BH117:BH171)), 2)</f>
        <v>0</v>
      </c>
      <c r="I35" s="221"/>
      <c r="J35" s="221"/>
      <c r="K35" s="33"/>
      <c r="L35" s="33"/>
      <c r="M35" s="225">
        <v>0</v>
      </c>
      <c r="N35" s="221"/>
      <c r="O35" s="221"/>
      <c r="P35" s="221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46</v>
      </c>
      <c r="F36" s="40">
        <v>0</v>
      </c>
      <c r="G36" s="105" t="s">
        <v>42</v>
      </c>
      <c r="H36" s="225">
        <f>ROUND((SUM(BI98:BI99)+SUM(BI117:BI171)), 2)</f>
        <v>0</v>
      </c>
      <c r="I36" s="221"/>
      <c r="J36" s="221"/>
      <c r="K36" s="33"/>
      <c r="L36" s="33"/>
      <c r="M36" s="225">
        <v>0</v>
      </c>
      <c r="N36" s="221"/>
      <c r="O36" s="221"/>
      <c r="P36" s="221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43"/>
      <c r="D38" s="44" t="s">
        <v>47</v>
      </c>
      <c r="E38" s="45"/>
      <c r="F38" s="45"/>
      <c r="G38" s="106" t="s">
        <v>48</v>
      </c>
      <c r="H38" s="46" t="s">
        <v>49</v>
      </c>
      <c r="I38" s="45"/>
      <c r="J38" s="45"/>
      <c r="K38" s="45"/>
      <c r="L38" s="200">
        <f>SUM(M30:M36)</f>
        <v>217611</v>
      </c>
      <c r="M38" s="200"/>
      <c r="N38" s="200"/>
      <c r="O38" s="200"/>
      <c r="P38" s="228"/>
      <c r="Q38" s="43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5">
      <c r="B50" s="32"/>
      <c r="C50" s="33"/>
      <c r="D50" s="47" t="s">
        <v>50</v>
      </c>
      <c r="E50" s="48"/>
      <c r="F50" s="48"/>
      <c r="G50" s="48"/>
      <c r="H50" s="49"/>
      <c r="I50" s="33"/>
      <c r="J50" s="47" t="s">
        <v>51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5">
      <c r="B59" s="32"/>
      <c r="C59" s="33"/>
      <c r="D59" s="52" t="s">
        <v>52</v>
      </c>
      <c r="E59" s="53"/>
      <c r="F59" s="53"/>
      <c r="G59" s="54" t="s">
        <v>53</v>
      </c>
      <c r="H59" s="55"/>
      <c r="I59" s="33"/>
      <c r="J59" s="52" t="s">
        <v>52</v>
      </c>
      <c r="K59" s="53"/>
      <c r="L59" s="53"/>
      <c r="M59" s="53"/>
      <c r="N59" s="54" t="s">
        <v>53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5">
      <c r="B61" s="32"/>
      <c r="C61" s="33"/>
      <c r="D61" s="47" t="s">
        <v>54</v>
      </c>
      <c r="E61" s="48"/>
      <c r="F61" s="48"/>
      <c r="G61" s="48"/>
      <c r="H61" s="49"/>
      <c r="I61" s="33"/>
      <c r="J61" s="47" t="s">
        <v>55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 ht="15">
      <c r="B70" s="32"/>
      <c r="C70" s="33"/>
      <c r="D70" s="52" t="s">
        <v>52</v>
      </c>
      <c r="E70" s="53"/>
      <c r="F70" s="53"/>
      <c r="G70" s="54" t="s">
        <v>53</v>
      </c>
      <c r="H70" s="55"/>
      <c r="I70" s="33"/>
      <c r="J70" s="52" t="s">
        <v>52</v>
      </c>
      <c r="K70" s="53"/>
      <c r="L70" s="53"/>
      <c r="M70" s="53"/>
      <c r="N70" s="54" t="s">
        <v>53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07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9"/>
    </row>
    <row r="76" spans="2:21" s="1" customFormat="1" ht="36.950000000000003" customHeight="1">
      <c r="B76" s="32"/>
      <c r="C76" s="172" t="s">
        <v>101</v>
      </c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34"/>
      <c r="T76" s="110"/>
      <c r="U76" s="110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0"/>
      <c r="U77" s="110"/>
    </row>
    <row r="78" spans="2:21" s="1" customFormat="1" ht="30" customHeight="1">
      <c r="B78" s="32"/>
      <c r="C78" s="29" t="s">
        <v>17</v>
      </c>
      <c r="D78" s="33"/>
      <c r="E78" s="33"/>
      <c r="F78" s="222" t="str">
        <f>F6</f>
        <v>Most ev.č. BM-665 přes náhon u areálu Komety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3"/>
      <c r="R78" s="34"/>
      <c r="T78" s="110"/>
      <c r="U78" s="110"/>
    </row>
    <row r="79" spans="2:21" s="1" customFormat="1" ht="36.950000000000003" customHeight="1">
      <c r="B79" s="32"/>
      <c r="C79" s="66" t="s">
        <v>97</v>
      </c>
      <c r="D79" s="33"/>
      <c r="E79" s="33"/>
      <c r="F79" s="202" t="str">
        <f>F7</f>
        <v>14 -2018 - SO-301 Přeložka kanalizace</v>
      </c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33"/>
      <c r="R79" s="34"/>
      <c r="T79" s="110"/>
      <c r="U79" s="110"/>
    </row>
    <row r="80" spans="2:21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10"/>
      <c r="U80" s="110"/>
    </row>
    <row r="81" spans="2:47" s="1" customFormat="1" ht="18" customHeight="1">
      <c r="B81" s="32"/>
      <c r="C81" s="29" t="s">
        <v>22</v>
      </c>
      <c r="D81" s="33"/>
      <c r="E81" s="33"/>
      <c r="F81" s="27" t="str">
        <f>F9</f>
        <v xml:space="preserve"> </v>
      </c>
      <c r="G81" s="33"/>
      <c r="H81" s="33"/>
      <c r="I81" s="33"/>
      <c r="J81" s="33"/>
      <c r="K81" s="29" t="s">
        <v>24</v>
      </c>
      <c r="L81" s="33"/>
      <c r="M81" s="224" t="str">
        <f>IF(O9="","",O9)</f>
        <v>9. 12. 2018</v>
      </c>
      <c r="N81" s="224"/>
      <c r="O81" s="224"/>
      <c r="P81" s="224"/>
      <c r="Q81" s="33"/>
      <c r="R81" s="34"/>
      <c r="T81" s="110"/>
      <c r="U81" s="110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10"/>
      <c r="U82" s="110"/>
    </row>
    <row r="83" spans="2:47" s="1" customFormat="1" ht="15">
      <c r="B83" s="32"/>
      <c r="C83" s="29" t="s">
        <v>26</v>
      </c>
      <c r="D83" s="33"/>
      <c r="E83" s="33"/>
      <c r="F83" s="27" t="str">
        <f>E12</f>
        <v>Brněnské komunikace, a.s.</v>
      </c>
      <c r="G83" s="33"/>
      <c r="H83" s="33"/>
      <c r="I83" s="33"/>
      <c r="J83" s="33"/>
      <c r="K83" s="29" t="s">
        <v>31</v>
      </c>
      <c r="L83" s="33"/>
      <c r="M83" s="174" t="str">
        <f>E18</f>
        <v>Ing. Jiří Hermany</v>
      </c>
      <c r="N83" s="174"/>
      <c r="O83" s="174"/>
      <c r="P83" s="174"/>
      <c r="Q83" s="174"/>
      <c r="R83" s="34"/>
      <c r="T83" s="110"/>
      <c r="U83" s="110"/>
    </row>
    <row r="84" spans="2:47" s="1" customFormat="1" ht="14.45" customHeight="1">
      <c r="B84" s="32"/>
      <c r="C84" s="29" t="s">
        <v>30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34</v>
      </c>
      <c r="L84" s="33"/>
      <c r="M84" s="174" t="str">
        <f>E21</f>
        <v>Rušar mosty s.r.o.</v>
      </c>
      <c r="N84" s="174"/>
      <c r="O84" s="174"/>
      <c r="P84" s="174"/>
      <c r="Q84" s="174"/>
      <c r="R84" s="34"/>
      <c r="T84" s="110"/>
      <c r="U84" s="110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10"/>
      <c r="U85" s="110"/>
    </row>
    <row r="86" spans="2:47" s="1" customFormat="1" ht="29.25" customHeight="1">
      <c r="B86" s="32"/>
      <c r="C86" s="229" t="s">
        <v>102</v>
      </c>
      <c r="D86" s="230"/>
      <c r="E86" s="230"/>
      <c r="F86" s="230"/>
      <c r="G86" s="230"/>
      <c r="H86" s="43"/>
      <c r="I86" s="43"/>
      <c r="J86" s="43"/>
      <c r="K86" s="43"/>
      <c r="L86" s="43"/>
      <c r="M86" s="43"/>
      <c r="N86" s="229" t="s">
        <v>103</v>
      </c>
      <c r="O86" s="230"/>
      <c r="P86" s="230"/>
      <c r="Q86" s="230"/>
      <c r="R86" s="34"/>
      <c r="T86" s="110"/>
      <c r="U86" s="110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10"/>
      <c r="U87" s="110"/>
    </row>
    <row r="88" spans="2:47" s="1" customFormat="1" ht="29.25" customHeight="1">
      <c r="B88" s="32"/>
      <c r="C88" s="111" t="s">
        <v>104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89">
        <f>N117</f>
        <v>179843.8</v>
      </c>
      <c r="O88" s="232"/>
      <c r="P88" s="232"/>
      <c r="Q88" s="232"/>
      <c r="R88" s="34"/>
      <c r="T88" s="110"/>
      <c r="U88" s="110"/>
      <c r="AU88" s="19" t="s">
        <v>105</v>
      </c>
    </row>
    <row r="89" spans="2:47" s="6" customFormat="1" ht="24.95" customHeight="1">
      <c r="B89" s="112"/>
      <c r="C89" s="113"/>
      <c r="D89" s="114" t="s">
        <v>106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26">
        <f>N118</f>
        <v>173339</v>
      </c>
      <c r="O89" s="227"/>
      <c r="P89" s="227"/>
      <c r="Q89" s="227"/>
      <c r="R89" s="115"/>
      <c r="T89" s="116"/>
      <c r="U89" s="116"/>
    </row>
    <row r="90" spans="2:47" s="7" customFormat="1" ht="19.899999999999999" customHeight="1">
      <c r="B90" s="117"/>
      <c r="C90" s="118"/>
      <c r="D90" s="119" t="s">
        <v>107</v>
      </c>
      <c r="E90" s="118"/>
      <c r="F90" s="118"/>
      <c r="G90" s="118"/>
      <c r="H90" s="118"/>
      <c r="I90" s="118"/>
      <c r="J90" s="118"/>
      <c r="K90" s="118"/>
      <c r="L90" s="118"/>
      <c r="M90" s="118"/>
      <c r="N90" s="233">
        <f>N119</f>
        <v>39403.699999999997</v>
      </c>
      <c r="O90" s="234"/>
      <c r="P90" s="234"/>
      <c r="Q90" s="234"/>
      <c r="R90" s="120"/>
      <c r="T90" s="121"/>
      <c r="U90" s="121"/>
    </row>
    <row r="91" spans="2:47" s="7" customFormat="1" ht="19.899999999999999" customHeight="1">
      <c r="B91" s="117"/>
      <c r="C91" s="118"/>
      <c r="D91" s="119" t="s">
        <v>108</v>
      </c>
      <c r="E91" s="118"/>
      <c r="F91" s="118"/>
      <c r="G91" s="118"/>
      <c r="H91" s="118"/>
      <c r="I91" s="118"/>
      <c r="J91" s="118"/>
      <c r="K91" s="118"/>
      <c r="L91" s="118"/>
      <c r="M91" s="118"/>
      <c r="N91" s="233">
        <f>N137</f>
        <v>5491.5</v>
      </c>
      <c r="O91" s="234"/>
      <c r="P91" s="234"/>
      <c r="Q91" s="234"/>
      <c r="R91" s="120"/>
      <c r="T91" s="121"/>
      <c r="U91" s="121"/>
    </row>
    <row r="92" spans="2:47" s="7" customFormat="1" ht="19.899999999999999" customHeight="1">
      <c r="B92" s="117"/>
      <c r="C92" s="118"/>
      <c r="D92" s="119" t="s">
        <v>109</v>
      </c>
      <c r="E92" s="118"/>
      <c r="F92" s="118"/>
      <c r="G92" s="118"/>
      <c r="H92" s="118"/>
      <c r="I92" s="118"/>
      <c r="J92" s="118"/>
      <c r="K92" s="118"/>
      <c r="L92" s="118"/>
      <c r="M92" s="118"/>
      <c r="N92" s="233">
        <f>N141</f>
        <v>1999.2</v>
      </c>
      <c r="O92" s="234"/>
      <c r="P92" s="234"/>
      <c r="Q92" s="234"/>
      <c r="R92" s="120"/>
      <c r="T92" s="121"/>
      <c r="U92" s="121"/>
    </row>
    <row r="93" spans="2:47" s="7" customFormat="1" ht="19.899999999999999" customHeight="1">
      <c r="B93" s="117"/>
      <c r="C93" s="118"/>
      <c r="D93" s="119" t="s">
        <v>110</v>
      </c>
      <c r="E93" s="118"/>
      <c r="F93" s="118"/>
      <c r="G93" s="118"/>
      <c r="H93" s="118"/>
      <c r="I93" s="118"/>
      <c r="J93" s="118"/>
      <c r="K93" s="118"/>
      <c r="L93" s="118"/>
      <c r="M93" s="118"/>
      <c r="N93" s="233">
        <f>N144</f>
        <v>126444.59999999999</v>
      </c>
      <c r="O93" s="234"/>
      <c r="P93" s="234"/>
      <c r="Q93" s="234"/>
      <c r="R93" s="120"/>
      <c r="T93" s="121"/>
      <c r="U93" s="121"/>
    </row>
    <row r="94" spans="2:47" s="6" customFormat="1" ht="24.95" customHeight="1">
      <c r="B94" s="112"/>
      <c r="C94" s="113"/>
      <c r="D94" s="114" t="s">
        <v>111</v>
      </c>
      <c r="E94" s="113"/>
      <c r="F94" s="113"/>
      <c r="G94" s="113"/>
      <c r="H94" s="113"/>
      <c r="I94" s="113"/>
      <c r="J94" s="113"/>
      <c r="K94" s="113"/>
      <c r="L94" s="113"/>
      <c r="M94" s="113"/>
      <c r="N94" s="226">
        <f>N167</f>
        <v>1504.8</v>
      </c>
      <c r="O94" s="227"/>
      <c r="P94" s="227"/>
      <c r="Q94" s="227"/>
      <c r="R94" s="115"/>
      <c r="T94" s="116"/>
      <c r="U94" s="116"/>
    </row>
    <row r="95" spans="2:47" s="6" customFormat="1" ht="24.95" customHeight="1">
      <c r="B95" s="112"/>
      <c r="C95" s="113"/>
      <c r="D95" s="114" t="s">
        <v>112</v>
      </c>
      <c r="E95" s="113"/>
      <c r="F95" s="113"/>
      <c r="G95" s="113"/>
      <c r="H95" s="113"/>
      <c r="I95" s="113"/>
      <c r="J95" s="113"/>
      <c r="K95" s="113"/>
      <c r="L95" s="113"/>
      <c r="M95" s="113"/>
      <c r="N95" s="226">
        <f>N169</f>
        <v>5000</v>
      </c>
      <c r="O95" s="227"/>
      <c r="P95" s="227"/>
      <c r="Q95" s="227"/>
      <c r="R95" s="115"/>
      <c r="T95" s="116"/>
      <c r="U95" s="116"/>
    </row>
    <row r="96" spans="2:47" s="7" customFormat="1" ht="19.899999999999999" customHeight="1">
      <c r="B96" s="117"/>
      <c r="C96" s="118"/>
      <c r="D96" s="119" t="s">
        <v>113</v>
      </c>
      <c r="E96" s="118"/>
      <c r="F96" s="118"/>
      <c r="G96" s="118"/>
      <c r="H96" s="118"/>
      <c r="I96" s="118"/>
      <c r="J96" s="118"/>
      <c r="K96" s="118"/>
      <c r="L96" s="118"/>
      <c r="M96" s="118"/>
      <c r="N96" s="233">
        <f>N170</f>
        <v>5000</v>
      </c>
      <c r="O96" s="234"/>
      <c r="P96" s="234"/>
      <c r="Q96" s="234"/>
      <c r="R96" s="120"/>
      <c r="T96" s="121"/>
      <c r="U96" s="121"/>
    </row>
    <row r="97" spans="2:21" s="1" customFormat="1" ht="21.75" customHeight="1"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4"/>
      <c r="T97" s="110"/>
      <c r="U97" s="110"/>
    </row>
    <row r="98" spans="2:21" s="1" customFormat="1" ht="29.25" customHeight="1">
      <c r="B98" s="32"/>
      <c r="C98" s="111" t="s">
        <v>114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232">
        <v>0</v>
      </c>
      <c r="O98" s="238"/>
      <c r="P98" s="238"/>
      <c r="Q98" s="238"/>
      <c r="R98" s="34"/>
      <c r="T98" s="122"/>
      <c r="U98" s="123" t="s">
        <v>40</v>
      </c>
    </row>
    <row r="99" spans="2:21" s="1" customFormat="1" ht="18" customHeight="1"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4"/>
      <c r="T99" s="110"/>
      <c r="U99" s="110"/>
    </row>
    <row r="100" spans="2:21" s="1" customFormat="1" ht="29.25" customHeight="1">
      <c r="B100" s="32"/>
      <c r="C100" s="101" t="s">
        <v>89</v>
      </c>
      <c r="D100" s="43"/>
      <c r="E100" s="43"/>
      <c r="F100" s="43"/>
      <c r="G100" s="43"/>
      <c r="H100" s="43"/>
      <c r="I100" s="43"/>
      <c r="J100" s="43"/>
      <c r="K100" s="43"/>
      <c r="L100" s="188">
        <f>ROUND(SUM(N88+N98),2)</f>
        <v>179843.8</v>
      </c>
      <c r="M100" s="188"/>
      <c r="N100" s="188"/>
      <c r="O100" s="188"/>
      <c r="P100" s="188"/>
      <c r="Q100" s="188"/>
      <c r="R100" s="34"/>
      <c r="T100" s="110"/>
      <c r="U100" s="110"/>
    </row>
    <row r="101" spans="2:21" s="1" customFormat="1" ht="6.95" customHeight="1"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8"/>
      <c r="T101" s="110"/>
      <c r="U101" s="110"/>
    </row>
    <row r="105" spans="2:21" s="1" customFormat="1" ht="6.95" customHeight="1"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1"/>
    </row>
    <row r="106" spans="2:21" s="1" customFormat="1" ht="36.950000000000003" customHeight="1">
      <c r="B106" s="32"/>
      <c r="C106" s="172" t="s">
        <v>115</v>
      </c>
      <c r="D106" s="221"/>
      <c r="E106" s="221"/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34"/>
    </row>
    <row r="107" spans="2:21" s="1" customFormat="1" ht="6.95" customHeight="1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4"/>
    </row>
    <row r="108" spans="2:21" s="1" customFormat="1" ht="30" customHeight="1">
      <c r="B108" s="32"/>
      <c r="C108" s="29" t="s">
        <v>17</v>
      </c>
      <c r="D108" s="33"/>
      <c r="E108" s="33"/>
      <c r="F108" s="222" t="str">
        <f>F6</f>
        <v>Most ev.č. BM-665 přes náhon u areálu Komety</v>
      </c>
      <c r="G108" s="223"/>
      <c r="H108" s="223"/>
      <c r="I108" s="223"/>
      <c r="J108" s="223"/>
      <c r="K108" s="223"/>
      <c r="L108" s="223"/>
      <c r="M108" s="223"/>
      <c r="N108" s="223"/>
      <c r="O108" s="223"/>
      <c r="P108" s="223"/>
      <c r="Q108" s="33"/>
      <c r="R108" s="34"/>
    </row>
    <row r="109" spans="2:21" s="1" customFormat="1" ht="36.950000000000003" customHeight="1">
      <c r="B109" s="32"/>
      <c r="C109" s="66" t="s">
        <v>97</v>
      </c>
      <c r="D109" s="33"/>
      <c r="E109" s="33"/>
      <c r="F109" s="202" t="str">
        <f>F7</f>
        <v>14 -2018 - SO-301 Přeložka kanalizace</v>
      </c>
      <c r="G109" s="221"/>
      <c r="H109" s="221"/>
      <c r="I109" s="221"/>
      <c r="J109" s="221"/>
      <c r="K109" s="221"/>
      <c r="L109" s="221"/>
      <c r="M109" s="221"/>
      <c r="N109" s="221"/>
      <c r="O109" s="221"/>
      <c r="P109" s="221"/>
      <c r="Q109" s="33"/>
      <c r="R109" s="34"/>
    </row>
    <row r="110" spans="2:21" s="1" customFormat="1" ht="6.95" customHeight="1"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4"/>
    </row>
    <row r="111" spans="2:21" s="1" customFormat="1" ht="18" customHeight="1">
      <c r="B111" s="32"/>
      <c r="C111" s="29" t="s">
        <v>22</v>
      </c>
      <c r="D111" s="33"/>
      <c r="E111" s="33"/>
      <c r="F111" s="27" t="str">
        <f>F9</f>
        <v xml:space="preserve"> </v>
      </c>
      <c r="G111" s="33"/>
      <c r="H111" s="33"/>
      <c r="I111" s="33"/>
      <c r="J111" s="33"/>
      <c r="K111" s="29" t="s">
        <v>24</v>
      </c>
      <c r="L111" s="33"/>
      <c r="M111" s="224" t="str">
        <f>IF(O9="","",O9)</f>
        <v>9. 12. 2018</v>
      </c>
      <c r="N111" s="224"/>
      <c r="O111" s="224"/>
      <c r="P111" s="224"/>
      <c r="Q111" s="33"/>
      <c r="R111" s="34"/>
    </row>
    <row r="112" spans="2:21" s="1" customFormat="1" ht="6.95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1" customFormat="1" ht="15">
      <c r="B113" s="32"/>
      <c r="C113" s="29" t="s">
        <v>26</v>
      </c>
      <c r="D113" s="33"/>
      <c r="E113" s="33"/>
      <c r="F113" s="27" t="str">
        <f>E12</f>
        <v>Brněnské komunikace, a.s.</v>
      </c>
      <c r="G113" s="33"/>
      <c r="H113" s="33"/>
      <c r="I113" s="33"/>
      <c r="J113" s="33"/>
      <c r="K113" s="29" t="s">
        <v>31</v>
      </c>
      <c r="L113" s="33"/>
      <c r="M113" s="174" t="str">
        <f>E18</f>
        <v>Ing. Jiří Hermany</v>
      </c>
      <c r="N113" s="174"/>
      <c r="O113" s="174"/>
      <c r="P113" s="174"/>
      <c r="Q113" s="174"/>
      <c r="R113" s="34"/>
    </row>
    <row r="114" spans="2:65" s="1" customFormat="1" ht="14.45" customHeight="1">
      <c r="B114" s="32"/>
      <c r="C114" s="29" t="s">
        <v>30</v>
      </c>
      <c r="D114" s="33"/>
      <c r="E114" s="33"/>
      <c r="F114" s="27" t="str">
        <f>IF(E15="","",E15)</f>
        <v xml:space="preserve"> </v>
      </c>
      <c r="G114" s="33"/>
      <c r="H114" s="33"/>
      <c r="I114" s="33"/>
      <c r="J114" s="33"/>
      <c r="K114" s="29" t="s">
        <v>34</v>
      </c>
      <c r="L114" s="33"/>
      <c r="M114" s="174" t="str">
        <f>E21</f>
        <v>Rušar mosty s.r.o.</v>
      </c>
      <c r="N114" s="174"/>
      <c r="O114" s="174"/>
      <c r="P114" s="174"/>
      <c r="Q114" s="174"/>
      <c r="R114" s="34"/>
    </row>
    <row r="115" spans="2:65" s="1" customFormat="1" ht="10.35" customHeight="1"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4"/>
    </row>
    <row r="116" spans="2:65" s="8" customFormat="1" ht="29.25" customHeight="1">
      <c r="B116" s="124"/>
      <c r="C116" s="125" t="s">
        <v>116</v>
      </c>
      <c r="D116" s="126" t="s">
        <v>117</v>
      </c>
      <c r="E116" s="126" t="s">
        <v>58</v>
      </c>
      <c r="F116" s="231" t="s">
        <v>118</v>
      </c>
      <c r="G116" s="231"/>
      <c r="H116" s="231"/>
      <c r="I116" s="231"/>
      <c r="J116" s="126" t="s">
        <v>119</v>
      </c>
      <c r="K116" s="126" t="s">
        <v>120</v>
      </c>
      <c r="L116" s="231" t="s">
        <v>121</v>
      </c>
      <c r="M116" s="231"/>
      <c r="N116" s="231" t="s">
        <v>103</v>
      </c>
      <c r="O116" s="231"/>
      <c r="P116" s="231"/>
      <c r="Q116" s="239"/>
      <c r="R116" s="127"/>
      <c r="T116" s="76" t="s">
        <v>122</v>
      </c>
      <c r="U116" s="77" t="s">
        <v>40</v>
      </c>
      <c r="V116" s="77" t="s">
        <v>123</v>
      </c>
      <c r="W116" s="77" t="s">
        <v>124</v>
      </c>
      <c r="X116" s="77" t="s">
        <v>125</v>
      </c>
      <c r="Y116" s="77" t="s">
        <v>126</v>
      </c>
      <c r="Z116" s="77" t="s">
        <v>127</v>
      </c>
      <c r="AA116" s="78" t="s">
        <v>128</v>
      </c>
    </row>
    <row r="117" spans="2:65" s="1" customFormat="1" ht="29.25" customHeight="1">
      <c r="B117" s="32"/>
      <c r="C117" s="80" t="s">
        <v>99</v>
      </c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235">
        <f>BK117</f>
        <v>179843.8</v>
      </c>
      <c r="O117" s="236"/>
      <c r="P117" s="236"/>
      <c r="Q117" s="236"/>
      <c r="R117" s="34"/>
      <c r="T117" s="79"/>
      <c r="U117" s="48"/>
      <c r="V117" s="48"/>
      <c r="W117" s="128">
        <f>W118+W167+W169</f>
        <v>225.15277999999998</v>
      </c>
      <c r="X117" s="48"/>
      <c r="Y117" s="128">
        <f>Y118+Y167+Y169</f>
        <v>27.254519500000001</v>
      </c>
      <c r="Z117" s="48"/>
      <c r="AA117" s="129">
        <f>AA118+AA167+AA169</f>
        <v>0.40046400000000004</v>
      </c>
      <c r="AT117" s="19" t="s">
        <v>75</v>
      </c>
      <c r="AU117" s="19" t="s">
        <v>105</v>
      </c>
      <c r="BK117" s="130">
        <f>BK118+BK167+BK169</f>
        <v>179843.8</v>
      </c>
    </row>
    <row r="118" spans="2:65" s="9" customFormat="1" ht="37.35" customHeight="1">
      <c r="B118" s="131"/>
      <c r="C118" s="132"/>
      <c r="D118" s="133" t="s">
        <v>106</v>
      </c>
      <c r="E118" s="133"/>
      <c r="F118" s="133"/>
      <c r="G118" s="133"/>
      <c r="H118" s="133"/>
      <c r="I118" s="133"/>
      <c r="J118" s="133"/>
      <c r="K118" s="133"/>
      <c r="L118" s="133"/>
      <c r="M118" s="133"/>
      <c r="N118" s="237">
        <f>BK118</f>
        <v>173339</v>
      </c>
      <c r="O118" s="226"/>
      <c r="P118" s="226"/>
      <c r="Q118" s="226"/>
      <c r="R118" s="134"/>
      <c r="T118" s="135"/>
      <c r="U118" s="132"/>
      <c r="V118" s="132"/>
      <c r="W118" s="136">
        <f>W119+W137+W141+W144</f>
        <v>221.55277999999998</v>
      </c>
      <c r="X118" s="132"/>
      <c r="Y118" s="136">
        <f>Y119+Y137+Y141+Y144</f>
        <v>27.254279499999999</v>
      </c>
      <c r="Z118" s="132"/>
      <c r="AA118" s="137">
        <f>AA119+AA137+AA141+AA144</f>
        <v>0.40046400000000004</v>
      </c>
      <c r="AR118" s="138" t="s">
        <v>84</v>
      </c>
      <c r="AT118" s="139" t="s">
        <v>75</v>
      </c>
      <c r="AU118" s="139" t="s">
        <v>76</v>
      </c>
      <c r="AY118" s="138" t="s">
        <v>129</v>
      </c>
      <c r="BK118" s="140">
        <f>BK119+BK137+BK141+BK144</f>
        <v>173339</v>
      </c>
    </row>
    <row r="119" spans="2:65" s="9" customFormat="1" ht="19.899999999999999" customHeight="1">
      <c r="B119" s="131"/>
      <c r="C119" s="132"/>
      <c r="D119" s="141" t="s">
        <v>107</v>
      </c>
      <c r="E119" s="141"/>
      <c r="F119" s="141"/>
      <c r="G119" s="141"/>
      <c r="H119" s="141"/>
      <c r="I119" s="141"/>
      <c r="J119" s="141"/>
      <c r="K119" s="141"/>
      <c r="L119" s="141"/>
      <c r="M119" s="141"/>
      <c r="N119" s="210">
        <f>BK119</f>
        <v>39403.699999999997</v>
      </c>
      <c r="O119" s="211"/>
      <c r="P119" s="211"/>
      <c r="Q119" s="211"/>
      <c r="R119" s="134"/>
      <c r="T119" s="135"/>
      <c r="U119" s="132"/>
      <c r="V119" s="132"/>
      <c r="W119" s="136">
        <f>SUM(W120:W136)</f>
        <v>118.16969999999998</v>
      </c>
      <c r="X119" s="132"/>
      <c r="Y119" s="136">
        <f>SUM(Y120:Y136)</f>
        <v>18.092479999999998</v>
      </c>
      <c r="Z119" s="132"/>
      <c r="AA119" s="137">
        <f>SUM(AA120:AA136)</f>
        <v>0</v>
      </c>
      <c r="AR119" s="138" t="s">
        <v>84</v>
      </c>
      <c r="AT119" s="139" t="s">
        <v>75</v>
      </c>
      <c r="AU119" s="139" t="s">
        <v>84</v>
      </c>
      <c r="AY119" s="138" t="s">
        <v>129</v>
      </c>
      <c r="BK119" s="140">
        <f>SUM(BK120:BK136)</f>
        <v>39403.699999999997</v>
      </c>
    </row>
    <row r="120" spans="2:65" s="1" customFormat="1" ht="25.5" customHeight="1">
      <c r="B120" s="32"/>
      <c r="C120" s="142" t="s">
        <v>84</v>
      </c>
      <c r="D120" s="142" t="s">
        <v>130</v>
      </c>
      <c r="E120" s="143" t="s">
        <v>131</v>
      </c>
      <c r="F120" s="212" t="s">
        <v>132</v>
      </c>
      <c r="G120" s="212"/>
      <c r="H120" s="212"/>
      <c r="I120" s="212"/>
      <c r="J120" s="144" t="s">
        <v>133</v>
      </c>
      <c r="K120" s="145">
        <v>35.475000000000001</v>
      </c>
      <c r="L120" s="205">
        <v>28.9</v>
      </c>
      <c r="M120" s="205"/>
      <c r="N120" s="205">
        <f>ROUND(L120*K120,2)</f>
        <v>1025.23</v>
      </c>
      <c r="O120" s="205"/>
      <c r="P120" s="205"/>
      <c r="Q120" s="205"/>
      <c r="R120" s="34"/>
      <c r="T120" s="146" t="s">
        <v>20</v>
      </c>
      <c r="U120" s="41" t="s">
        <v>41</v>
      </c>
      <c r="V120" s="147">
        <v>5.8000000000000003E-2</v>
      </c>
      <c r="W120" s="147">
        <f>V120*K120</f>
        <v>2.05755</v>
      </c>
      <c r="X120" s="147">
        <v>0</v>
      </c>
      <c r="Y120" s="147">
        <f>X120*K120</f>
        <v>0</v>
      </c>
      <c r="Z120" s="147">
        <v>0</v>
      </c>
      <c r="AA120" s="148">
        <f>Z120*K120</f>
        <v>0</v>
      </c>
      <c r="AR120" s="19" t="s">
        <v>134</v>
      </c>
      <c r="AT120" s="19" t="s">
        <v>130</v>
      </c>
      <c r="AU120" s="19" t="s">
        <v>95</v>
      </c>
      <c r="AY120" s="19" t="s">
        <v>129</v>
      </c>
      <c r="BE120" s="149">
        <f>IF(U120="základní",N120,0)</f>
        <v>1025.23</v>
      </c>
      <c r="BF120" s="149">
        <f>IF(U120="snížená",N120,0)</f>
        <v>0</v>
      </c>
      <c r="BG120" s="149">
        <f>IF(U120="zákl. přenesená",N120,0)</f>
        <v>0</v>
      </c>
      <c r="BH120" s="149">
        <f>IF(U120="sníž. přenesená",N120,0)</f>
        <v>0</v>
      </c>
      <c r="BI120" s="149">
        <f>IF(U120="nulová",N120,0)</f>
        <v>0</v>
      </c>
      <c r="BJ120" s="19" t="s">
        <v>84</v>
      </c>
      <c r="BK120" s="149">
        <f>ROUND(L120*K120,2)</f>
        <v>1025.23</v>
      </c>
      <c r="BL120" s="19" t="s">
        <v>134</v>
      </c>
      <c r="BM120" s="19" t="s">
        <v>135</v>
      </c>
    </row>
    <row r="121" spans="2:65" s="10" customFormat="1" ht="16.5" customHeight="1">
      <c r="B121" s="150"/>
      <c r="C121" s="151"/>
      <c r="D121" s="151"/>
      <c r="E121" s="152" t="s">
        <v>20</v>
      </c>
      <c r="F121" s="215" t="s">
        <v>136</v>
      </c>
      <c r="G121" s="216"/>
      <c r="H121" s="216"/>
      <c r="I121" s="216"/>
      <c r="J121" s="151"/>
      <c r="K121" s="153">
        <v>35.475000000000001</v>
      </c>
      <c r="L121" s="151"/>
      <c r="M121" s="151"/>
      <c r="N121" s="151"/>
      <c r="O121" s="151"/>
      <c r="P121" s="151"/>
      <c r="Q121" s="151"/>
      <c r="R121" s="154"/>
      <c r="T121" s="155"/>
      <c r="U121" s="151"/>
      <c r="V121" s="151"/>
      <c r="W121" s="151"/>
      <c r="X121" s="151"/>
      <c r="Y121" s="151"/>
      <c r="Z121" s="151"/>
      <c r="AA121" s="156"/>
      <c r="AT121" s="157" t="s">
        <v>137</v>
      </c>
      <c r="AU121" s="157" t="s">
        <v>95</v>
      </c>
      <c r="AV121" s="10" t="s">
        <v>95</v>
      </c>
      <c r="AW121" s="10" t="s">
        <v>33</v>
      </c>
      <c r="AX121" s="10" t="s">
        <v>84</v>
      </c>
      <c r="AY121" s="157" t="s">
        <v>129</v>
      </c>
    </row>
    <row r="122" spans="2:65" s="1" customFormat="1" ht="25.5" customHeight="1">
      <c r="B122" s="32"/>
      <c r="C122" s="142" t="s">
        <v>95</v>
      </c>
      <c r="D122" s="142" t="s">
        <v>130</v>
      </c>
      <c r="E122" s="143" t="s">
        <v>138</v>
      </c>
      <c r="F122" s="212" t="s">
        <v>139</v>
      </c>
      <c r="G122" s="212"/>
      <c r="H122" s="212"/>
      <c r="I122" s="212"/>
      <c r="J122" s="144" t="s">
        <v>133</v>
      </c>
      <c r="K122" s="145">
        <v>35.475000000000001</v>
      </c>
      <c r="L122" s="205">
        <v>388</v>
      </c>
      <c r="M122" s="205"/>
      <c r="N122" s="205">
        <f>ROUND(L122*K122,2)</f>
        <v>13764.3</v>
      </c>
      <c r="O122" s="205"/>
      <c r="P122" s="205"/>
      <c r="Q122" s="205"/>
      <c r="R122" s="34"/>
      <c r="T122" s="146" t="s">
        <v>20</v>
      </c>
      <c r="U122" s="41" t="s">
        <v>41</v>
      </c>
      <c r="V122" s="147">
        <v>1.43</v>
      </c>
      <c r="W122" s="147">
        <f>V122*K122</f>
        <v>50.72925</v>
      </c>
      <c r="X122" s="147">
        <v>0</v>
      </c>
      <c r="Y122" s="147">
        <f>X122*K122</f>
        <v>0</v>
      </c>
      <c r="Z122" s="147">
        <v>0</v>
      </c>
      <c r="AA122" s="148">
        <f>Z122*K122</f>
        <v>0</v>
      </c>
      <c r="AR122" s="19" t="s">
        <v>134</v>
      </c>
      <c r="AT122" s="19" t="s">
        <v>130</v>
      </c>
      <c r="AU122" s="19" t="s">
        <v>95</v>
      </c>
      <c r="AY122" s="19" t="s">
        <v>129</v>
      </c>
      <c r="BE122" s="149">
        <f>IF(U122="základní",N122,0)</f>
        <v>13764.3</v>
      </c>
      <c r="BF122" s="149">
        <f>IF(U122="snížená",N122,0)</f>
        <v>0</v>
      </c>
      <c r="BG122" s="149">
        <f>IF(U122="zákl. přenesená",N122,0)</f>
        <v>0</v>
      </c>
      <c r="BH122" s="149">
        <f>IF(U122="sníž. přenesená",N122,0)</f>
        <v>0</v>
      </c>
      <c r="BI122" s="149">
        <f>IF(U122="nulová",N122,0)</f>
        <v>0</v>
      </c>
      <c r="BJ122" s="19" t="s">
        <v>84</v>
      </c>
      <c r="BK122" s="149">
        <f>ROUND(L122*K122,2)</f>
        <v>13764.3</v>
      </c>
      <c r="BL122" s="19" t="s">
        <v>134</v>
      </c>
      <c r="BM122" s="19" t="s">
        <v>140</v>
      </c>
    </row>
    <row r="123" spans="2:65" s="10" customFormat="1" ht="16.5" customHeight="1">
      <c r="B123" s="150"/>
      <c r="C123" s="151"/>
      <c r="D123" s="151"/>
      <c r="E123" s="152" t="s">
        <v>20</v>
      </c>
      <c r="F123" s="215" t="s">
        <v>136</v>
      </c>
      <c r="G123" s="216"/>
      <c r="H123" s="216"/>
      <c r="I123" s="216"/>
      <c r="J123" s="151"/>
      <c r="K123" s="153">
        <v>35.475000000000001</v>
      </c>
      <c r="L123" s="151"/>
      <c r="M123" s="151"/>
      <c r="N123" s="151"/>
      <c r="O123" s="151"/>
      <c r="P123" s="151"/>
      <c r="Q123" s="151"/>
      <c r="R123" s="154"/>
      <c r="T123" s="155"/>
      <c r="U123" s="151"/>
      <c r="V123" s="151"/>
      <c r="W123" s="151"/>
      <c r="X123" s="151"/>
      <c r="Y123" s="151"/>
      <c r="Z123" s="151"/>
      <c r="AA123" s="156"/>
      <c r="AT123" s="157" t="s">
        <v>137</v>
      </c>
      <c r="AU123" s="157" t="s">
        <v>95</v>
      </c>
      <c r="AV123" s="10" t="s">
        <v>95</v>
      </c>
      <c r="AW123" s="10" t="s">
        <v>33</v>
      </c>
      <c r="AX123" s="10" t="s">
        <v>84</v>
      </c>
      <c r="AY123" s="157" t="s">
        <v>129</v>
      </c>
    </row>
    <row r="124" spans="2:65" s="1" customFormat="1" ht="25.5" customHeight="1">
      <c r="B124" s="32"/>
      <c r="C124" s="142" t="s">
        <v>141</v>
      </c>
      <c r="D124" s="142" t="s">
        <v>130</v>
      </c>
      <c r="E124" s="143" t="s">
        <v>142</v>
      </c>
      <c r="F124" s="212" t="s">
        <v>143</v>
      </c>
      <c r="G124" s="212"/>
      <c r="H124" s="212"/>
      <c r="I124" s="212"/>
      <c r="J124" s="144" t="s">
        <v>144</v>
      </c>
      <c r="K124" s="145">
        <v>72</v>
      </c>
      <c r="L124" s="205">
        <v>97.5</v>
      </c>
      <c r="M124" s="205"/>
      <c r="N124" s="205">
        <f>ROUND(L124*K124,2)</f>
        <v>7020</v>
      </c>
      <c r="O124" s="205"/>
      <c r="P124" s="205"/>
      <c r="Q124" s="205"/>
      <c r="R124" s="34"/>
      <c r="T124" s="146" t="s">
        <v>20</v>
      </c>
      <c r="U124" s="41" t="s">
        <v>41</v>
      </c>
      <c r="V124" s="147">
        <v>0.23599999999999999</v>
      </c>
      <c r="W124" s="147">
        <f>V124*K124</f>
        <v>16.991999999999997</v>
      </c>
      <c r="X124" s="147">
        <v>8.4000000000000003E-4</v>
      </c>
      <c r="Y124" s="147">
        <f>X124*K124</f>
        <v>6.0480000000000006E-2</v>
      </c>
      <c r="Z124" s="147">
        <v>0</v>
      </c>
      <c r="AA124" s="148">
        <f>Z124*K124</f>
        <v>0</v>
      </c>
      <c r="AR124" s="19" t="s">
        <v>134</v>
      </c>
      <c r="AT124" s="19" t="s">
        <v>130</v>
      </c>
      <c r="AU124" s="19" t="s">
        <v>95</v>
      </c>
      <c r="AY124" s="19" t="s">
        <v>129</v>
      </c>
      <c r="BE124" s="149">
        <f>IF(U124="základní",N124,0)</f>
        <v>7020</v>
      </c>
      <c r="BF124" s="149">
        <f>IF(U124="snížená",N124,0)</f>
        <v>0</v>
      </c>
      <c r="BG124" s="149">
        <f>IF(U124="zákl. přenesená",N124,0)</f>
        <v>0</v>
      </c>
      <c r="BH124" s="149">
        <f>IF(U124="sníž. přenesená",N124,0)</f>
        <v>0</v>
      </c>
      <c r="BI124" s="149">
        <f>IF(U124="nulová",N124,0)</f>
        <v>0</v>
      </c>
      <c r="BJ124" s="19" t="s">
        <v>84</v>
      </c>
      <c r="BK124" s="149">
        <f>ROUND(L124*K124,2)</f>
        <v>7020</v>
      </c>
      <c r="BL124" s="19" t="s">
        <v>134</v>
      </c>
      <c r="BM124" s="19" t="s">
        <v>145</v>
      </c>
    </row>
    <row r="125" spans="2:65" s="10" customFormat="1" ht="16.5" customHeight="1">
      <c r="B125" s="150"/>
      <c r="C125" s="151"/>
      <c r="D125" s="151"/>
      <c r="E125" s="152" t="s">
        <v>20</v>
      </c>
      <c r="F125" s="215" t="s">
        <v>146</v>
      </c>
      <c r="G125" s="216"/>
      <c r="H125" s="216"/>
      <c r="I125" s="216"/>
      <c r="J125" s="151"/>
      <c r="K125" s="153">
        <v>72</v>
      </c>
      <c r="L125" s="151"/>
      <c r="M125" s="151"/>
      <c r="N125" s="151"/>
      <c r="O125" s="151"/>
      <c r="P125" s="151"/>
      <c r="Q125" s="151"/>
      <c r="R125" s="154"/>
      <c r="T125" s="155"/>
      <c r="U125" s="151"/>
      <c r="V125" s="151"/>
      <c r="W125" s="151"/>
      <c r="X125" s="151"/>
      <c r="Y125" s="151"/>
      <c r="Z125" s="151"/>
      <c r="AA125" s="156"/>
      <c r="AT125" s="157" t="s">
        <v>137</v>
      </c>
      <c r="AU125" s="157" t="s">
        <v>95</v>
      </c>
      <c r="AV125" s="10" t="s">
        <v>95</v>
      </c>
      <c r="AW125" s="10" t="s">
        <v>33</v>
      </c>
      <c r="AX125" s="10" t="s">
        <v>84</v>
      </c>
      <c r="AY125" s="157" t="s">
        <v>129</v>
      </c>
    </row>
    <row r="126" spans="2:65" s="1" customFormat="1" ht="25.5" customHeight="1">
      <c r="B126" s="32"/>
      <c r="C126" s="142" t="s">
        <v>134</v>
      </c>
      <c r="D126" s="142" t="s">
        <v>130</v>
      </c>
      <c r="E126" s="143" t="s">
        <v>147</v>
      </c>
      <c r="F126" s="212" t="s">
        <v>148</v>
      </c>
      <c r="G126" s="212"/>
      <c r="H126" s="212"/>
      <c r="I126" s="212"/>
      <c r="J126" s="144" t="s">
        <v>144</v>
      </c>
      <c r="K126" s="145">
        <v>72</v>
      </c>
      <c r="L126" s="205">
        <v>18.100000000000001</v>
      </c>
      <c r="M126" s="205"/>
      <c r="N126" s="205">
        <f>ROUND(L126*K126,2)</f>
        <v>1303.2</v>
      </c>
      <c r="O126" s="205"/>
      <c r="P126" s="205"/>
      <c r="Q126" s="205"/>
      <c r="R126" s="34"/>
      <c r="T126" s="146" t="s">
        <v>20</v>
      </c>
      <c r="U126" s="41" t="s">
        <v>41</v>
      </c>
      <c r="V126" s="147">
        <v>7.0000000000000007E-2</v>
      </c>
      <c r="W126" s="147">
        <f>V126*K126</f>
        <v>5.0400000000000009</v>
      </c>
      <c r="X126" s="147">
        <v>0</v>
      </c>
      <c r="Y126" s="147">
        <f>X126*K126</f>
        <v>0</v>
      </c>
      <c r="Z126" s="147">
        <v>0</v>
      </c>
      <c r="AA126" s="148">
        <f>Z126*K126</f>
        <v>0</v>
      </c>
      <c r="AR126" s="19" t="s">
        <v>134</v>
      </c>
      <c r="AT126" s="19" t="s">
        <v>130</v>
      </c>
      <c r="AU126" s="19" t="s">
        <v>95</v>
      </c>
      <c r="AY126" s="19" t="s">
        <v>129</v>
      </c>
      <c r="BE126" s="149">
        <f>IF(U126="základní",N126,0)</f>
        <v>1303.2</v>
      </c>
      <c r="BF126" s="149">
        <f>IF(U126="snížená",N126,0)</f>
        <v>0</v>
      </c>
      <c r="BG126" s="149">
        <f>IF(U126="zákl. přenesená",N126,0)</f>
        <v>0</v>
      </c>
      <c r="BH126" s="149">
        <f>IF(U126="sníž. přenesená",N126,0)</f>
        <v>0</v>
      </c>
      <c r="BI126" s="149">
        <f>IF(U126="nulová",N126,0)</f>
        <v>0</v>
      </c>
      <c r="BJ126" s="19" t="s">
        <v>84</v>
      </c>
      <c r="BK126" s="149">
        <f>ROUND(L126*K126,2)</f>
        <v>1303.2</v>
      </c>
      <c r="BL126" s="19" t="s">
        <v>134</v>
      </c>
      <c r="BM126" s="19" t="s">
        <v>149</v>
      </c>
    </row>
    <row r="127" spans="2:65" s="10" customFormat="1" ht="16.5" customHeight="1">
      <c r="B127" s="150"/>
      <c r="C127" s="151"/>
      <c r="D127" s="151"/>
      <c r="E127" s="152" t="s">
        <v>20</v>
      </c>
      <c r="F127" s="215" t="s">
        <v>146</v>
      </c>
      <c r="G127" s="216"/>
      <c r="H127" s="216"/>
      <c r="I127" s="216"/>
      <c r="J127" s="151"/>
      <c r="K127" s="153">
        <v>72</v>
      </c>
      <c r="L127" s="151"/>
      <c r="M127" s="151"/>
      <c r="N127" s="151"/>
      <c r="O127" s="151"/>
      <c r="P127" s="151"/>
      <c r="Q127" s="151"/>
      <c r="R127" s="154"/>
      <c r="T127" s="155"/>
      <c r="U127" s="151"/>
      <c r="V127" s="151"/>
      <c r="W127" s="151"/>
      <c r="X127" s="151"/>
      <c r="Y127" s="151"/>
      <c r="Z127" s="151"/>
      <c r="AA127" s="156"/>
      <c r="AT127" s="157" t="s">
        <v>137</v>
      </c>
      <c r="AU127" s="157" t="s">
        <v>95</v>
      </c>
      <c r="AV127" s="10" t="s">
        <v>95</v>
      </c>
      <c r="AW127" s="10" t="s">
        <v>33</v>
      </c>
      <c r="AX127" s="10" t="s">
        <v>84</v>
      </c>
      <c r="AY127" s="157" t="s">
        <v>129</v>
      </c>
    </row>
    <row r="128" spans="2:65" s="1" customFormat="1" ht="25.5" customHeight="1">
      <c r="B128" s="32"/>
      <c r="C128" s="142" t="s">
        <v>150</v>
      </c>
      <c r="D128" s="142" t="s">
        <v>130</v>
      </c>
      <c r="E128" s="143" t="s">
        <v>151</v>
      </c>
      <c r="F128" s="212" t="s">
        <v>152</v>
      </c>
      <c r="G128" s="212"/>
      <c r="H128" s="212"/>
      <c r="I128" s="212"/>
      <c r="J128" s="144" t="s">
        <v>133</v>
      </c>
      <c r="K128" s="145">
        <v>35.475000000000001</v>
      </c>
      <c r="L128" s="205">
        <v>78.599999999999994</v>
      </c>
      <c r="M128" s="205"/>
      <c r="N128" s="205">
        <f>ROUND(L128*K128,2)</f>
        <v>2788.34</v>
      </c>
      <c r="O128" s="205"/>
      <c r="P128" s="205"/>
      <c r="Q128" s="205"/>
      <c r="R128" s="34"/>
      <c r="T128" s="146" t="s">
        <v>20</v>
      </c>
      <c r="U128" s="41" t="s">
        <v>41</v>
      </c>
      <c r="V128" s="147">
        <v>0.34499999999999997</v>
      </c>
      <c r="W128" s="147">
        <f>V128*K128</f>
        <v>12.238875</v>
      </c>
      <c r="X128" s="147">
        <v>0</v>
      </c>
      <c r="Y128" s="147">
        <f>X128*K128</f>
        <v>0</v>
      </c>
      <c r="Z128" s="147">
        <v>0</v>
      </c>
      <c r="AA128" s="148">
        <f>Z128*K128</f>
        <v>0</v>
      </c>
      <c r="AR128" s="19" t="s">
        <v>134</v>
      </c>
      <c r="AT128" s="19" t="s">
        <v>130</v>
      </c>
      <c r="AU128" s="19" t="s">
        <v>95</v>
      </c>
      <c r="AY128" s="19" t="s">
        <v>129</v>
      </c>
      <c r="BE128" s="149">
        <f>IF(U128="základní",N128,0)</f>
        <v>2788.34</v>
      </c>
      <c r="BF128" s="149">
        <f>IF(U128="snížená",N128,0)</f>
        <v>0</v>
      </c>
      <c r="BG128" s="149">
        <f>IF(U128="zákl. přenesená",N128,0)</f>
        <v>0</v>
      </c>
      <c r="BH128" s="149">
        <f>IF(U128="sníž. přenesená",N128,0)</f>
        <v>0</v>
      </c>
      <c r="BI128" s="149">
        <f>IF(U128="nulová",N128,0)</f>
        <v>0</v>
      </c>
      <c r="BJ128" s="19" t="s">
        <v>84</v>
      </c>
      <c r="BK128" s="149">
        <f>ROUND(L128*K128,2)</f>
        <v>2788.34</v>
      </c>
      <c r="BL128" s="19" t="s">
        <v>134</v>
      </c>
      <c r="BM128" s="19" t="s">
        <v>153</v>
      </c>
    </row>
    <row r="129" spans="2:65" s="10" customFormat="1" ht="16.5" customHeight="1">
      <c r="B129" s="150"/>
      <c r="C129" s="151"/>
      <c r="D129" s="151"/>
      <c r="E129" s="152" t="s">
        <v>20</v>
      </c>
      <c r="F129" s="215" t="s">
        <v>136</v>
      </c>
      <c r="G129" s="216"/>
      <c r="H129" s="216"/>
      <c r="I129" s="216"/>
      <c r="J129" s="151"/>
      <c r="K129" s="153">
        <v>35.475000000000001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137</v>
      </c>
      <c r="AU129" s="157" t="s">
        <v>95</v>
      </c>
      <c r="AV129" s="10" t="s">
        <v>95</v>
      </c>
      <c r="AW129" s="10" t="s">
        <v>33</v>
      </c>
      <c r="AX129" s="10" t="s">
        <v>84</v>
      </c>
      <c r="AY129" s="157" t="s">
        <v>129</v>
      </c>
    </row>
    <row r="130" spans="2:65" s="1" customFormat="1" ht="25.5" customHeight="1">
      <c r="B130" s="32"/>
      <c r="C130" s="142" t="s">
        <v>154</v>
      </c>
      <c r="D130" s="142" t="s">
        <v>130</v>
      </c>
      <c r="E130" s="143" t="s">
        <v>155</v>
      </c>
      <c r="F130" s="212" t="s">
        <v>156</v>
      </c>
      <c r="G130" s="212"/>
      <c r="H130" s="212"/>
      <c r="I130" s="212"/>
      <c r="J130" s="144" t="s">
        <v>133</v>
      </c>
      <c r="K130" s="145">
        <v>35.475000000000001</v>
      </c>
      <c r="L130" s="205">
        <v>83.8</v>
      </c>
      <c r="M130" s="205"/>
      <c r="N130" s="205">
        <f>ROUND(L130*K130,2)</f>
        <v>2972.81</v>
      </c>
      <c r="O130" s="205"/>
      <c r="P130" s="205"/>
      <c r="Q130" s="205"/>
      <c r="R130" s="34"/>
      <c r="T130" s="146" t="s">
        <v>20</v>
      </c>
      <c r="U130" s="41" t="s">
        <v>41</v>
      </c>
      <c r="V130" s="147">
        <v>0.29899999999999999</v>
      </c>
      <c r="W130" s="147">
        <f>V130*K130</f>
        <v>10.607025</v>
      </c>
      <c r="X130" s="147">
        <v>0</v>
      </c>
      <c r="Y130" s="147">
        <f>X130*K130</f>
        <v>0</v>
      </c>
      <c r="Z130" s="147">
        <v>0</v>
      </c>
      <c r="AA130" s="148">
        <f>Z130*K130</f>
        <v>0</v>
      </c>
      <c r="AR130" s="19" t="s">
        <v>134</v>
      </c>
      <c r="AT130" s="19" t="s">
        <v>130</v>
      </c>
      <c r="AU130" s="19" t="s">
        <v>95</v>
      </c>
      <c r="AY130" s="19" t="s">
        <v>129</v>
      </c>
      <c r="BE130" s="149">
        <f>IF(U130="základní",N130,0)</f>
        <v>2972.81</v>
      </c>
      <c r="BF130" s="149">
        <f>IF(U130="snížená",N130,0)</f>
        <v>0</v>
      </c>
      <c r="BG130" s="149">
        <f>IF(U130="zákl. přenesená",N130,0)</f>
        <v>0</v>
      </c>
      <c r="BH130" s="149">
        <f>IF(U130="sníž. přenesená",N130,0)</f>
        <v>0</v>
      </c>
      <c r="BI130" s="149">
        <f>IF(U130="nulová",N130,0)</f>
        <v>0</v>
      </c>
      <c r="BJ130" s="19" t="s">
        <v>84</v>
      </c>
      <c r="BK130" s="149">
        <f>ROUND(L130*K130,2)</f>
        <v>2972.81</v>
      </c>
      <c r="BL130" s="19" t="s">
        <v>134</v>
      </c>
      <c r="BM130" s="19" t="s">
        <v>157</v>
      </c>
    </row>
    <row r="131" spans="2:65" s="10" customFormat="1" ht="16.5" customHeight="1">
      <c r="B131" s="150"/>
      <c r="C131" s="151"/>
      <c r="D131" s="151"/>
      <c r="E131" s="152" t="s">
        <v>20</v>
      </c>
      <c r="F131" s="215" t="s">
        <v>136</v>
      </c>
      <c r="G131" s="216"/>
      <c r="H131" s="216"/>
      <c r="I131" s="216"/>
      <c r="J131" s="151"/>
      <c r="K131" s="153">
        <v>35.475000000000001</v>
      </c>
      <c r="L131" s="151"/>
      <c r="M131" s="151"/>
      <c r="N131" s="151"/>
      <c r="O131" s="151"/>
      <c r="P131" s="151"/>
      <c r="Q131" s="151"/>
      <c r="R131" s="154"/>
      <c r="T131" s="155"/>
      <c r="U131" s="151"/>
      <c r="V131" s="151"/>
      <c r="W131" s="151"/>
      <c r="X131" s="151"/>
      <c r="Y131" s="151"/>
      <c r="Z131" s="151"/>
      <c r="AA131" s="156"/>
      <c r="AT131" s="157" t="s">
        <v>137</v>
      </c>
      <c r="AU131" s="157" t="s">
        <v>95</v>
      </c>
      <c r="AV131" s="10" t="s">
        <v>95</v>
      </c>
      <c r="AW131" s="10" t="s">
        <v>33</v>
      </c>
      <c r="AX131" s="10" t="s">
        <v>84</v>
      </c>
      <c r="AY131" s="157" t="s">
        <v>129</v>
      </c>
    </row>
    <row r="132" spans="2:65" s="1" customFormat="1" ht="25.5" customHeight="1">
      <c r="B132" s="32"/>
      <c r="C132" s="142" t="s">
        <v>158</v>
      </c>
      <c r="D132" s="142" t="s">
        <v>130</v>
      </c>
      <c r="E132" s="143" t="s">
        <v>159</v>
      </c>
      <c r="F132" s="212" t="s">
        <v>160</v>
      </c>
      <c r="G132" s="212"/>
      <c r="H132" s="212"/>
      <c r="I132" s="212"/>
      <c r="J132" s="144" t="s">
        <v>133</v>
      </c>
      <c r="K132" s="145">
        <v>11.27</v>
      </c>
      <c r="L132" s="205">
        <v>367</v>
      </c>
      <c r="M132" s="205"/>
      <c r="N132" s="205">
        <f>ROUND(L132*K132,2)</f>
        <v>4136.09</v>
      </c>
      <c r="O132" s="205"/>
      <c r="P132" s="205"/>
      <c r="Q132" s="205"/>
      <c r="R132" s="34"/>
      <c r="T132" s="146" t="s">
        <v>20</v>
      </c>
      <c r="U132" s="41" t="s">
        <v>41</v>
      </c>
      <c r="V132" s="147">
        <v>1.5</v>
      </c>
      <c r="W132" s="147">
        <f>V132*K132</f>
        <v>16.905000000000001</v>
      </c>
      <c r="X132" s="147">
        <v>0</v>
      </c>
      <c r="Y132" s="147">
        <f>X132*K132</f>
        <v>0</v>
      </c>
      <c r="Z132" s="147">
        <v>0</v>
      </c>
      <c r="AA132" s="148">
        <f>Z132*K132</f>
        <v>0</v>
      </c>
      <c r="AR132" s="19" t="s">
        <v>134</v>
      </c>
      <c r="AT132" s="19" t="s">
        <v>130</v>
      </c>
      <c r="AU132" s="19" t="s">
        <v>95</v>
      </c>
      <c r="AY132" s="19" t="s">
        <v>129</v>
      </c>
      <c r="BE132" s="149">
        <f>IF(U132="základní",N132,0)</f>
        <v>4136.09</v>
      </c>
      <c r="BF132" s="149">
        <f>IF(U132="snížená",N132,0)</f>
        <v>0</v>
      </c>
      <c r="BG132" s="149">
        <f>IF(U132="zákl. přenesená",N132,0)</f>
        <v>0</v>
      </c>
      <c r="BH132" s="149">
        <f>IF(U132="sníž. přenesená",N132,0)</f>
        <v>0</v>
      </c>
      <c r="BI132" s="149">
        <f>IF(U132="nulová",N132,0)</f>
        <v>0</v>
      </c>
      <c r="BJ132" s="19" t="s">
        <v>84</v>
      </c>
      <c r="BK132" s="149">
        <f>ROUND(L132*K132,2)</f>
        <v>4136.09</v>
      </c>
      <c r="BL132" s="19" t="s">
        <v>134</v>
      </c>
      <c r="BM132" s="19" t="s">
        <v>161</v>
      </c>
    </row>
    <row r="133" spans="2:65" s="10" customFormat="1" ht="16.5" customHeight="1">
      <c r="B133" s="150"/>
      <c r="C133" s="151"/>
      <c r="D133" s="151"/>
      <c r="E133" s="152" t="s">
        <v>20</v>
      </c>
      <c r="F133" s="215" t="s">
        <v>162</v>
      </c>
      <c r="G133" s="216"/>
      <c r="H133" s="216"/>
      <c r="I133" s="216"/>
      <c r="J133" s="151"/>
      <c r="K133" s="153">
        <v>11.27</v>
      </c>
      <c r="L133" s="151"/>
      <c r="M133" s="151"/>
      <c r="N133" s="151"/>
      <c r="O133" s="151"/>
      <c r="P133" s="151"/>
      <c r="Q133" s="151"/>
      <c r="R133" s="154"/>
      <c r="T133" s="155"/>
      <c r="U133" s="151"/>
      <c r="V133" s="151"/>
      <c r="W133" s="151"/>
      <c r="X133" s="151"/>
      <c r="Y133" s="151"/>
      <c r="Z133" s="151"/>
      <c r="AA133" s="156"/>
      <c r="AT133" s="157" t="s">
        <v>137</v>
      </c>
      <c r="AU133" s="157" t="s">
        <v>95</v>
      </c>
      <c r="AV133" s="10" t="s">
        <v>95</v>
      </c>
      <c r="AW133" s="10" t="s">
        <v>33</v>
      </c>
      <c r="AX133" s="10" t="s">
        <v>84</v>
      </c>
      <c r="AY133" s="157" t="s">
        <v>129</v>
      </c>
    </row>
    <row r="134" spans="2:65" s="1" customFormat="1" ht="16.5" customHeight="1">
      <c r="B134" s="32"/>
      <c r="C134" s="158" t="s">
        <v>163</v>
      </c>
      <c r="D134" s="158" t="s">
        <v>164</v>
      </c>
      <c r="E134" s="159" t="s">
        <v>165</v>
      </c>
      <c r="F134" s="214" t="s">
        <v>166</v>
      </c>
      <c r="G134" s="214"/>
      <c r="H134" s="214"/>
      <c r="I134" s="214"/>
      <c r="J134" s="160" t="s">
        <v>167</v>
      </c>
      <c r="K134" s="161">
        <v>18.032</v>
      </c>
      <c r="L134" s="213">
        <v>304</v>
      </c>
      <c r="M134" s="213"/>
      <c r="N134" s="213">
        <f>ROUND(L134*K134,2)</f>
        <v>5481.73</v>
      </c>
      <c r="O134" s="205"/>
      <c r="P134" s="205"/>
      <c r="Q134" s="205"/>
      <c r="R134" s="34"/>
      <c r="T134" s="146" t="s">
        <v>20</v>
      </c>
      <c r="U134" s="41" t="s">
        <v>41</v>
      </c>
      <c r="V134" s="147">
        <v>0</v>
      </c>
      <c r="W134" s="147">
        <f>V134*K134</f>
        <v>0</v>
      </c>
      <c r="X134" s="147">
        <v>1</v>
      </c>
      <c r="Y134" s="147">
        <f>X134*K134</f>
        <v>18.032</v>
      </c>
      <c r="Z134" s="147">
        <v>0</v>
      </c>
      <c r="AA134" s="148">
        <f>Z134*K134</f>
        <v>0</v>
      </c>
      <c r="AR134" s="19" t="s">
        <v>163</v>
      </c>
      <c r="AT134" s="19" t="s">
        <v>164</v>
      </c>
      <c r="AU134" s="19" t="s">
        <v>95</v>
      </c>
      <c r="AY134" s="19" t="s">
        <v>129</v>
      </c>
      <c r="BE134" s="149">
        <f>IF(U134="základní",N134,0)</f>
        <v>5481.73</v>
      </c>
      <c r="BF134" s="149">
        <f>IF(U134="snížená",N134,0)</f>
        <v>0</v>
      </c>
      <c r="BG134" s="149">
        <f>IF(U134="zákl. přenesená",N134,0)</f>
        <v>0</v>
      </c>
      <c r="BH134" s="149">
        <f>IF(U134="sníž. přenesená",N134,0)</f>
        <v>0</v>
      </c>
      <c r="BI134" s="149">
        <f>IF(U134="nulová",N134,0)</f>
        <v>0</v>
      </c>
      <c r="BJ134" s="19" t="s">
        <v>84</v>
      </c>
      <c r="BK134" s="149">
        <f>ROUND(L134*K134,2)</f>
        <v>5481.73</v>
      </c>
      <c r="BL134" s="19" t="s">
        <v>134</v>
      </c>
      <c r="BM134" s="19" t="s">
        <v>168</v>
      </c>
    </row>
    <row r="135" spans="2:65" s="10" customFormat="1" ht="16.5" customHeight="1">
      <c r="B135" s="150"/>
      <c r="C135" s="151"/>
      <c r="D135" s="151"/>
      <c r="E135" s="152" t="s">
        <v>20</v>
      </c>
      <c r="F135" s="215" t="s">
        <v>169</v>
      </c>
      <c r="G135" s="216"/>
      <c r="H135" s="216"/>
      <c r="I135" s="216"/>
      <c r="J135" s="151"/>
      <c r="K135" s="153">
        <v>18.032</v>
      </c>
      <c r="L135" s="151"/>
      <c r="M135" s="151"/>
      <c r="N135" s="151"/>
      <c r="O135" s="151"/>
      <c r="P135" s="151"/>
      <c r="Q135" s="151"/>
      <c r="R135" s="154"/>
      <c r="T135" s="155"/>
      <c r="U135" s="151"/>
      <c r="V135" s="151"/>
      <c r="W135" s="151"/>
      <c r="X135" s="151"/>
      <c r="Y135" s="151"/>
      <c r="Z135" s="151"/>
      <c r="AA135" s="156"/>
      <c r="AT135" s="157" t="s">
        <v>137</v>
      </c>
      <c r="AU135" s="157" t="s">
        <v>95</v>
      </c>
      <c r="AV135" s="10" t="s">
        <v>95</v>
      </c>
      <c r="AW135" s="10" t="s">
        <v>33</v>
      </c>
      <c r="AX135" s="10" t="s">
        <v>84</v>
      </c>
      <c r="AY135" s="157" t="s">
        <v>129</v>
      </c>
    </row>
    <row r="136" spans="2:65" s="1" customFormat="1" ht="38.25" customHeight="1">
      <c r="B136" s="32"/>
      <c r="C136" s="142" t="s">
        <v>170</v>
      </c>
      <c r="D136" s="142" t="s">
        <v>130</v>
      </c>
      <c r="E136" s="143" t="s">
        <v>171</v>
      </c>
      <c r="F136" s="212" t="s">
        <v>172</v>
      </c>
      <c r="G136" s="212"/>
      <c r="H136" s="212"/>
      <c r="I136" s="212"/>
      <c r="J136" s="144" t="s">
        <v>144</v>
      </c>
      <c r="K136" s="145">
        <v>40</v>
      </c>
      <c r="L136" s="205">
        <v>22.8</v>
      </c>
      <c r="M136" s="205"/>
      <c r="N136" s="205">
        <f>ROUND(L136*K136,2)</f>
        <v>912</v>
      </c>
      <c r="O136" s="205"/>
      <c r="P136" s="205"/>
      <c r="Q136" s="205"/>
      <c r="R136" s="34"/>
      <c r="T136" s="146" t="s">
        <v>20</v>
      </c>
      <c r="U136" s="41" t="s">
        <v>41</v>
      </c>
      <c r="V136" s="147">
        <v>0.09</v>
      </c>
      <c r="W136" s="147">
        <f>V136*K136</f>
        <v>3.5999999999999996</v>
      </c>
      <c r="X136" s="147">
        <v>0</v>
      </c>
      <c r="Y136" s="147">
        <f>X136*K136</f>
        <v>0</v>
      </c>
      <c r="Z136" s="147">
        <v>0</v>
      </c>
      <c r="AA136" s="148">
        <f>Z136*K136</f>
        <v>0</v>
      </c>
      <c r="AR136" s="19" t="s">
        <v>173</v>
      </c>
      <c r="AT136" s="19" t="s">
        <v>130</v>
      </c>
      <c r="AU136" s="19" t="s">
        <v>95</v>
      </c>
      <c r="AY136" s="19" t="s">
        <v>129</v>
      </c>
      <c r="BE136" s="149">
        <f>IF(U136="základní",N136,0)</f>
        <v>912</v>
      </c>
      <c r="BF136" s="149">
        <f>IF(U136="snížená",N136,0)</f>
        <v>0</v>
      </c>
      <c r="BG136" s="149">
        <f>IF(U136="zákl. přenesená",N136,0)</f>
        <v>0</v>
      </c>
      <c r="BH136" s="149">
        <f>IF(U136="sníž. přenesená",N136,0)</f>
        <v>0</v>
      </c>
      <c r="BI136" s="149">
        <f>IF(U136="nulová",N136,0)</f>
        <v>0</v>
      </c>
      <c r="BJ136" s="19" t="s">
        <v>84</v>
      </c>
      <c r="BK136" s="149">
        <f>ROUND(L136*K136,2)</f>
        <v>912</v>
      </c>
      <c r="BL136" s="19" t="s">
        <v>173</v>
      </c>
      <c r="BM136" s="19" t="s">
        <v>174</v>
      </c>
    </row>
    <row r="137" spans="2:65" s="9" customFormat="1" ht="29.85" customHeight="1">
      <c r="B137" s="131"/>
      <c r="C137" s="132"/>
      <c r="D137" s="141" t="s">
        <v>108</v>
      </c>
      <c r="E137" s="141"/>
      <c r="F137" s="141"/>
      <c r="G137" s="141"/>
      <c r="H137" s="141"/>
      <c r="I137" s="141"/>
      <c r="J137" s="141"/>
      <c r="K137" s="141"/>
      <c r="L137" s="141"/>
      <c r="M137" s="141"/>
      <c r="N137" s="240">
        <f>BK137</f>
        <v>5491.5</v>
      </c>
      <c r="O137" s="241"/>
      <c r="P137" s="241"/>
      <c r="Q137" s="241"/>
      <c r="R137" s="134"/>
      <c r="T137" s="135"/>
      <c r="U137" s="132"/>
      <c r="V137" s="132"/>
      <c r="W137" s="136">
        <f>SUM(W138:W140)</f>
        <v>4.6241999999999992</v>
      </c>
      <c r="X137" s="132"/>
      <c r="Y137" s="136">
        <f>SUM(Y138:Y140)</f>
        <v>3.2683770000000001</v>
      </c>
      <c r="Z137" s="132"/>
      <c r="AA137" s="137">
        <f>SUM(AA138:AA140)</f>
        <v>0</v>
      </c>
      <c r="AR137" s="138" t="s">
        <v>84</v>
      </c>
      <c r="AT137" s="139" t="s">
        <v>75</v>
      </c>
      <c r="AU137" s="139" t="s">
        <v>84</v>
      </c>
      <c r="AY137" s="138" t="s">
        <v>129</v>
      </c>
      <c r="BK137" s="140">
        <f>SUM(BK138:BK140)</f>
        <v>5491.5</v>
      </c>
    </row>
    <row r="138" spans="2:65" s="1" customFormat="1" ht="16.5" customHeight="1">
      <c r="B138" s="32"/>
      <c r="C138" s="142" t="s">
        <v>175</v>
      </c>
      <c r="D138" s="142" t="s">
        <v>130</v>
      </c>
      <c r="E138" s="143" t="s">
        <v>176</v>
      </c>
      <c r="F138" s="212" t="s">
        <v>177</v>
      </c>
      <c r="G138" s="212"/>
      <c r="H138" s="212"/>
      <c r="I138" s="212"/>
      <c r="J138" s="144" t="s">
        <v>133</v>
      </c>
      <c r="K138" s="145">
        <v>1.05</v>
      </c>
      <c r="L138" s="205">
        <v>2450</v>
      </c>
      <c r="M138" s="205"/>
      <c r="N138" s="205">
        <f>ROUND(L138*K138,2)</f>
        <v>2572.5</v>
      </c>
      <c r="O138" s="205"/>
      <c r="P138" s="205"/>
      <c r="Q138" s="205"/>
      <c r="R138" s="34"/>
      <c r="T138" s="146" t="s">
        <v>20</v>
      </c>
      <c r="U138" s="41" t="s">
        <v>41</v>
      </c>
      <c r="V138" s="147">
        <v>0.58399999999999996</v>
      </c>
      <c r="W138" s="147">
        <f>V138*K138</f>
        <v>0.61319999999999997</v>
      </c>
      <c r="X138" s="147">
        <v>2.2563399999999998</v>
      </c>
      <c r="Y138" s="147">
        <f>X138*K138</f>
        <v>2.369157</v>
      </c>
      <c r="Z138" s="147">
        <v>0</v>
      </c>
      <c r="AA138" s="148">
        <f>Z138*K138</f>
        <v>0</v>
      </c>
      <c r="AR138" s="19" t="s">
        <v>134</v>
      </c>
      <c r="AT138" s="19" t="s">
        <v>130</v>
      </c>
      <c r="AU138" s="19" t="s">
        <v>95</v>
      </c>
      <c r="AY138" s="19" t="s">
        <v>129</v>
      </c>
      <c r="BE138" s="149">
        <f>IF(U138="základní",N138,0)</f>
        <v>2572.5</v>
      </c>
      <c r="BF138" s="149">
        <f>IF(U138="snížená",N138,0)</f>
        <v>0</v>
      </c>
      <c r="BG138" s="149">
        <f>IF(U138="zákl. přenesená",N138,0)</f>
        <v>0</v>
      </c>
      <c r="BH138" s="149">
        <f>IF(U138="sníž. přenesená",N138,0)</f>
        <v>0</v>
      </c>
      <c r="BI138" s="149">
        <f>IF(U138="nulová",N138,0)</f>
        <v>0</v>
      </c>
      <c r="BJ138" s="19" t="s">
        <v>84</v>
      </c>
      <c r="BK138" s="149">
        <f>ROUND(L138*K138,2)</f>
        <v>2572.5</v>
      </c>
      <c r="BL138" s="19" t="s">
        <v>134</v>
      </c>
      <c r="BM138" s="19" t="s">
        <v>178</v>
      </c>
    </row>
    <row r="139" spans="2:65" s="10" customFormat="1" ht="16.5" customHeight="1">
      <c r="B139" s="150"/>
      <c r="C139" s="151"/>
      <c r="D139" s="151"/>
      <c r="E139" s="152" t="s">
        <v>20</v>
      </c>
      <c r="F139" s="215" t="s">
        <v>179</v>
      </c>
      <c r="G139" s="216"/>
      <c r="H139" s="216"/>
      <c r="I139" s="216"/>
      <c r="J139" s="151"/>
      <c r="K139" s="153">
        <v>1.05</v>
      </c>
      <c r="L139" s="151"/>
      <c r="M139" s="151"/>
      <c r="N139" s="151"/>
      <c r="O139" s="151"/>
      <c r="P139" s="151"/>
      <c r="Q139" s="151"/>
      <c r="R139" s="154"/>
      <c r="T139" s="155"/>
      <c r="U139" s="151"/>
      <c r="V139" s="151"/>
      <c r="W139" s="151"/>
      <c r="X139" s="151"/>
      <c r="Y139" s="151"/>
      <c r="Z139" s="151"/>
      <c r="AA139" s="156"/>
      <c r="AT139" s="157" t="s">
        <v>137</v>
      </c>
      <c r="AU139" s="157" t="s">
        <v>95</v>
      </c>
      <c r="AV139" s="10" t="s">
        <v>95</v>
      </c>
      <c r="AW139" s="10" t="s">
        <v>33</v>
      </c>
      <c r="AX139" s="10" t="s">
        <v>84</v>
      </c>
      <c r="AY139" s="157" t="s">
        <v>129</v>
      </c>
    </row>
    <row r="140" spans="2:65" s="1" customFormat="1" ht="25.5" customHeight="1">
      <c r="B140" s="32"/>
      <c r="C140" s="142" t="s">
        <v>180</v>
      </c>
      <c r="D140" s="142" t="s">
        <v>130</v>
      </c>
      <c r="E140" s="143" t="s">
        <v>181</v>
      </c>
      <c r="F140" s="212" t="s">
        <v>182</v>
      </c>
      <c r="G140" s="212"/>
      <c r="H140" s="212"/>
      <c r="I140" s="212"/>
      <c r="J140" s="144" t="s">
        <v>183</v>
      </c>
      <c r="K140" s="145">
        <v>7</v>
      </c>
      <c r="L140" s="205">
        <v>417</v>
      </c>
      <c r="M140" s="205"/>
      <c r="N140" s="205">
        <f>ROUND(L140*K140,2)</f>
        <v>2919</v>
      </c>
      <c r="O140" s="205"/>
      <c r="P140" s="205"/>
      <c r="Q140" s="205"/>
      <c r="R140" s="34"/>
      <c r="T140" s="146" t="s">
        <v>20</v>
      </c>
      <c r="U140" s="41" t="s">
        <v>41</v>
      </c>
      <c r="V140" s="147">
        <v>0.57299999999999995</v>
      </c>
      <c r="W140" s="147">
        <f>V140*K140</f>
        <v>4.0109999999999992</v>
      </c>
      <c r="X140" s="147">
        <v>0.12845999999999999</v>
      </c>
      <c r="Y140" s="147">
        <f>X140*K140</f>
        <v>0.89921999999999991</v>
      </c>
      <c r="Z140" s="147">
        <v>0</v>
      </c>
      <c r="AA140" s="148">
        <f>Z140*K140</f>
        <v>0</v>
      </c>
      <c r="AR140" s="19" t="s">
        <v>134</v>
      </c>
      <c r="AT140" s="19" t="s">
        <v>130</v>
      </c>
      <c r="AU140" s="19" t="s">
        <v>95</v>
      </c>
      <c r="AY140" s="19" t="s">
        <v>129</v>
      </c>
      <c r="BE140" s="149">
        <f>IF(U140="základní",N140,0)</f>
        <v>2919</v>
      </c>
      <c r="BF140" s="149">
        <f>IF(U140="snížená",N140,0)</f>
        <v>0</v>
      </c>
      <c r="BG140" s="149">
        <f>IF(U140="zákl. přenesená",N140,0)</f>
        <v>0</v>
      </c>
      <c r="BH140" s="149">
        <f>IF(U140="sníž. přenesená",N140,0)</f>
        <v>0</v>
      </c>
      <c r="BI140" s="149">
        <f>IF(U140="nulová",N140,0)</f>
        <v>0</v>
      </c>
      <c r="BJ140" s="19" t="s">
        <v>84</v>
      </c>
      <c r="BK140" s="149">
        <f>ROUND(L140*K140,2)</f>
        <v>2919</v>
      </c>
      <c r="BL140" s="19" t="s">
        <v>134</v>
      </c>
      <c r="BM140" s="19" t="s">
        <v>184</v>
      </c>
    </row>
    <row r="141" spans="2:65" s="9" customFormat="1" ht="29.85" customHeight="1">
      <c r="B141" s="131"/>
      <c r="C141" s="132"/>
      <c r="D141" s="141" t="s">
        <v>109</v>
      </c>
      <c r="E141" s="141"/>
      <c r="F141" s="141"/>
      <c r="G141" s="141"/>
      <c r="H141" s="141"/>
      <c r="I141" s="141"/>
      <c r="J141" s="141"/>
      <c r="K141" s="141"/>
      <c r="L141" s="141"/>
      <c r="M141" s="141"/>
      <c r="N141" s="240">
        <f>BK141</f>
        <v>1999.2</v>
      </c>
      <c r="O141" s="241"/>
      <c r="P141" s="241"/>
      <c r="Q141" s="241"/>
      <c r="R141" s="134"/>
      <c r="T141" s="135"/>
      <c r="U141" s="132"/>
      <c r="V141" s="132"/>
      <c r="W141" s="136">
        <f>SUM(W142:W143)</f>
        <v>3.2266500000000002</v>
      </c>
      <c r="X141" s="132"/>
      <c r="Y141" s="136">
        <f>SUM(Y142:Y143)</f>
        <v>4.6323865000000009</v>
      </c>
      <c r="Z141" s="132"/>
      <c r="AA141" s="137">
        <f>SUM(AA142:AA143)</f>
        <v>0</v>
      </c>
      <c r="AR141" s="138" t="s">
        <v>84</v>
      </c>
      <c r="AT141" s="139" t="s">
        <v>75</v>
      </c>
      <c r="AU141" s="139" t="s">
        <v>84</v>
      </c>
      <c r="AY141" s="138" t="s">
        <v>129</v>
      </c>
      <c r="BK141" s="140">
        <f>SUM(BK142:BK143)</f>
        <v>1999.2</v>
      </c>
    </row>
    <row r="142" spans="2:65" s="1" customFormat="1" ht="25.5" customHeight="1">
      <c r="B142" s="32"/>
      <c r="C142" s="142" t="s">
        <v>185</v>
      </c>
      <c r="D142" s="142" t="s">
        <v>130</v>
      </c>
      <c r="E142" s="143" t="s">
        <v>186</v>
      </c>
      <c r="F142" s="212" t="s">
        <v>187</v>
      </c>
      <c r="G142" s="212"/>
      <c r="H142" s="212"/>
      <c r="I142" s="212"/>
      <c r="J142" s="144" t="s">
        <v>133</v>
      </c>
      <c r="K142" s="145">
        <v>2.4500000000000002</v>
      </c>
      <c r="L142" s="205">
        <v>816</v>
      </c>
      <c r="M142" s="205"/>
      <c r="N142" s="205">
        <f>ROUND(L142*K142,2)</f>
        <v>1999.2</v>
      </c>
      <c r="O142" s="205"/>
      <c r="P142" s="205"/>
      <c r="Q142" s="205"/>
      <c r="R142" s="34"/>
      <c r="T142" s="146" t="s">
        <v>20</v>
      </c>
      <c r="U142" s="41" t="s">
        <v>41</v>
      </c>
      <c r="V142" s="147">
        <v>1.3169999999999999</v>
      </c>
      <c r="W142" s="147">
        <f>V142*K142</f>
        <v>3.2266500000000002</v>
      </c>
      <c r="X142" s="147">
        <v>1.8907700000000001</v>
      </c>
      <c r="Y142" s="147">
        <f>X142*K142</f>
        <v>4.6323865000000009</v>
      </c>
      <c r="Z142" s="147">
        <v>0</v>
      </c>
      <c r="AA142" s="148">
        <f>Z142*K142</f>
        <v>0</v>
      </c>
      <c r="AR142" s="19" t="s">
        <v>134</v>
      </c>
      <c r="AT142" s="19" t="s">
        <v>130</v>
      </c>
      <c r="AU142" s="19" t="s">
        <v>95</v>
      </c>
      <c r="AY142" s="19" t="s">
        <v>129</v>
      </c>
      <c r="BE142" s="149">
        <f>IF(U142="základní",N142,0)</f>
        <v>1999.2</v>
      </c>
      <c r="BF142" s="149">
        <f>IF(U142="snížená",N142,0)</f>
        <v>0</v>
      </c>
      <c r="BG142" s="149">
        <f>IF(U142="zákl. přenesená",N142,0)</f>
        <v>0</v>
      </c>
      <c r="BH142" s="149">
        <f>IF(U142="sníž. přenesená",N142,0)</f>
        <v>0</v>
      </c>
      <c r="BI142" s="149">
        <f>IF(U142="nulová",N142,0)</f>
        <v>0</v>
      </c>
      <c r="BJ142" s="19" t="s">
        <v>84</v>
      </c>
      <c r="BK142" s="149">
        <f>ROUND(L142*K142,2)</f>
        <v>1999.2</v>
      </c>
      <c r="BL142" s="19" t="s">
        <v>134</v>
      </c>
      <c r="BM142" s="19" t="s">
        <v>188</v>
      </c>
    </row>
    <row r="143" spans="2:65" s="10" customFormat="1" ht="16.5" customHeight="1">
      <c r="B143" s="150"/>
      <c r="C143" s="151"/>
      <c r="D143" s="151"/>
      <c r="E143" s="152" t="s">
        <v>20</v>
      </c>
      <c r="F143" s="215" t="s">
        <v>189</v>
      </c>
      <c r="G143" s="216"/>
      <c r="H143" s="216"/>
      <c r="I143" s="216"/>
      <c r="J143" s="151"/>
      <c r="K143" s="153">
        <v>2.4500000000000002</v>
      </c>
      <c r="L143" s="151"/>
      <c r="M143" s="151"/>
      <c r="N143" s="151"/>
      <c r="O143" s="151"/>
      <c r="P143" s="151"/>
      <c r="Q143" s="151"/>
      <c r="R143" s="154"/>
      <c r="T143" s="155"/>
      <c r="U143" s="151"/>
      <c r="V143" s="151"/>
      <c r="W143" s="151"/>
      <c r="X143" s="151"/>
      <c r="Y143" s="151"/>
      <c r="Z143" s="151"/>
      <c r="AA143" s="156"/>
      <c r="AT143" s="157" t="s">
        <v>137</v>
      </c>
      <c r="AU143" s="157" t="s">
        <v>95</v>
      </c>
      <c r="AV143" s="10" t="s">
        <v>95</v>
      </c>
      <c r="AW143" s="10" t="s">
        <v>33</v>
      </c>
      <c r="AX143" s="10" t="s">
        <v>84</v>
      </c>
      <c r="AY143" s="157" t="s">
        <v>129</v>
      </c>
    </row>
    <row r="144" spans="2:65" s="9" customFormat="1" ht="29.85" customHeight="1">
      <c r="B144" s="131"/>
      <c r="C144" s="132"/>
      <c r="D144" s="141" t="s">
        <v>110</v>
      </c>
      <c r="E144" s="141"/>
      <c r="F144" s="141"/>
      <c r="G144" s="141"/>
      <c r="H144" s="141"/>
      <c r="I144" s="141"/>
      <c r="J144" s="141"/>
      <c r="K144" s="141"/>
      <c r="L144" s="141"/>
      <c r="M144" s="141"/>
      <c r="N144" s="210">
        <f>BK144</f>
        <v>126444.59999999999</v>
      </c>
      <c r="O144" s="211"/>
      <c r="P144" s="211"/>
      <c r="Q144" s="211"/>
      <c r="R144" s="134"/>
      <c r="T144" s="135"/>
      <c r="U144" s="132"/>
      <c r="V144" s="132"/>
      <c r="W144" s="136">
        <f>SUM(W145:W166)</f>
        <v>95.532229999999998</v>
      </c>
      <c r="X144" s="132"/>
      <c r="Y144" s="136">
        <f>SUM(Y145:Y166)</f>
        <v>1.2610360000000003</v>
      </c>
      <c r="Z144" s="132"/>
      <c r="AA144" s="137">
        <f>SUM(AA145:AA166)</f>
        <v>0.40046400000000004</v>
      </c>
      <c r="AR144" s="138" t="s">
        <v>84</v>
      </c>
      <c r="AT144" s="139" t="s">
        <v>75</v>
      </c>
      <c r="AU144" s="139" t="s">
        <v>84</v>
      </c>
      <c r="AY144" s="138" t="s">
        <v>129</v>
      </c>
      <c r="BK144" s="140">
        <f>SUM(BK145:BK166)</f>
        <v>126444.59999999999</v>
      </c>
    </row>
    <row r="145" spans="2:65" s="1" customFormat="1" ht="38.25" customHeight="1">
      <c r="B145" s="32"/>
      <c r="C145" s="142" t="s">
        <v>190</v>
      </c>
      <c r="D145" s="142" t="s">
        <v>130</v>
      </c>
      <c r="E145" s="143" t="s">
        <v>191</v>
      </c>
      <c r="F145" s="212" t="s">
        <v>192</v>
      </c>
      <c r="G145" s="212"/>
      <c r="H145" s="212"/>
      <c r="I145" s="212"/>
      <c r="J145" s="144" t="s">
        <v>193</v>
      </c>
      <c r="K145" s="145">
        <v>24.65</v>
      </c>
      <c r="L145" s="205">
        <v>129</v>
      </c>
      <c r="M145" s="205"/>
      <c r="N145" s="205">
        <f>ROUND(L145*K145,2)</f>
        <v>3179.85</v>
      </c>
      <c r="O145" s="205"/>
      <c r="P145" s="205"/>
      <c r="Q145" s="205"/>
      <c r="R145" s="34"/>
      <c r="T145" s="146" t="s">
        <v>20</v>
      </c>
      <c r="U145" s="41" t="s">
        <v>41</v>
      </c>
      <c r="V145" s="147">
        <v>0.371</v>
      </c>
      <c r="W145" s="147">
        <f>V145*K145</f>
        <v>9.1451499999999992</v>
      </c>
      <c r="X145" s="147">
        <v>0</v>
      </c>
      <c r="Y145" s="147">
        <f>X145*K145</f>
        <v>0</v>
      </c>
      <c r="Z145" s="147">
        <v>0</v>
      </c>
      <c r="AA145" s="148">
        <f>Z145*K145</f>
        <v>0</v>
      </c>
      <c r="AR145" s="19" t="s">
        <v>134</v>
      </c>
      <c r="AT145" s="19" t="s">
        <v>130</v>
      </c>
      <c r="AU145" s="19" t="s">
        <v>95</v>
      </c>
      <c r="AY145" s="19" t="s">
        <v>129</v>
      </c>
      <c r="BE145" s="149">
        <f>IF(U145="základní",N145,0)</f>
        <v>3179.85</v>
      </c>
      <c r="BF145" s="149">
        <f>IF(U145="snížená",N145,0)</f>
        <v>0</v>
      </c>
      <c r="BG145" s="149">
        <f>IF(U145="zákl. přenesená",N145,0)</f>
        <v>0</v>
      </c>
      <c r="BH145" s="149">
        <f>IF(U145="sníž. přenesená",N145,0)</f>
        <v>0</v>
      </c>
      <c r="BI145" s="149">
        <f>IF(U145="nulová",N145,0)</f>
        <v>0</v>
      </c>
      <c r="BJ145" s="19" t="s">
        <v>84</v>
      </c>
      <c r="BK145" s="149">
        <f>ROUND(L145*K145,2)</f>
        <v>3179.85</v>
      </c>
      <c r="BL145" s="19" t="s">
        <v>134</v>
      </c>
      <c r="BM145" s="19" t="s">
        <v>194</v>
      </c>
    </row>
    <row r="146" spans="2:65" s="1" customFormat="1" ht="38.25" customHeight="1">
      <c r="B146" s="32"/>
      <c r="C146" s="158" t="s">
        <v>195</v>
      </c>
      <c r="D146" s="158" t="s">
        <v>164</v>
      </c>
      <c r="E146" s="159" t="s">
        <v>196</v>
      </c>
      <c r="F146" s="214" t="s">
        <v>197</v>
      </c>
      <c r="G146" s="214"/>
      <c r="H146" s="214"/>
      <c r="I146" s="214"/>
      <c r="J146" s="160" t="s">
        <v>193</v>
      </c>
      <c r="K146" s="161">
        <v>24.65</v>
      </c>
      <c r="L146" s="213">
        <v>738</v>
      </c>
      <c r="M146" s="213"/>
      <c r="N146" s="213">
        <f>ROUND(L146*K146,2)</f>
        <v>18191.7</v>
      </c>
      <c r="O146" s="205"/>
      <c r="P146" s="205"/>
      <c r="Q146" s="205"/>
      <c r="R146" s="34"/>
      <c r="T146" s="146" t="s">
        <v>20</v>
      </c>
      <c r="U146" s="41" t="s">
        <v>41</v>
      </c>
      <c r="V146" s="147">
        <v>0</v>
      </c>
      <c r="W146" s="147">
        <f>V146*K146</f>
        <v>0</v>
      </c>
      <c r="X146" s="147">
        <v>6.7400000000000003E-3</v>
      </c>
      <c r="Y146" s="147">
        <f>X146*K146</f>
        <v>0.16614100000000001</v>
      </c>
      <c r="Z146" s="147">
        <v>0</v>
      </c>
      <c r="AA146" s="148">
        <f>Z146*K146</f>
        <v>0</v>
      </c>
      <c r="AR146" s="19" t="s">
        <v>163</v>
      </c>
      <c r="AT146" s="19" t="s">
        <v>164</v>
      </c>
      <c r="AU146" s="19" t="s">
        <v>95</v>
      </c>
      <c r="AY146" s="19" t="s">
        <v>129</v>
      </c>
      <c r="BE146" s="149">
        <f>IF(U146="základní",N146,0)</f>
        <v>18191.7</v>
      </c>
      <c r="BF146" s="149">
        <f>IF(U146="snížená",N146,0)</f>
        <v>0</v>
      </c>
      <c r="BG146" s="149">
        <f>IF(U146="zákl. přenesená",N146,0)</f>
        <v>0</v>
      </c>
      <c r="BH146" s="149">
        <f>IF(U146="sníž. přenesená",N146,0)</f>
        <v>0</v>
      </c>
      <c r="BI146" s="149">
        <f>IF(U146="nulová",N146,0)</f>
        <v>0</v>
      </c>
      <c r="BJ146" s="19" t="s">
        <v>84</v>
      </c>
      <c r="BK146" s="149">
        <f>ROUND(L146*K146,2)</f>
        <v>18191.7</v>
      </c>
      <c r="BL146" s="19" t="s">
        <v>134</v>
      </c>
      <c r="BM146" s="19" t="s">
        <v>198</v>
      </c>
    </row>
    <row r="147" spans="2:65" s="1" customFormat="1" ht="38.25" customHeight="1">
      <c r="B147" s="32"/>
      <c r="C147" s="142" t="s">
        <v>11</v>
      </c>
      <c r="D147" s="142" t="s">
        <v>130</v>
      </c>
      <c r="E147" s="143" t="s">
        <v>199</v>
      </c>
      <c r="F147" s="212" t="s">
        <v>200</v>
      </c>
      <c r="G147" s="212"/>
      <c r="H147" s="212"/>
      <c r="I147" s="212"/>
      <c r="J147" s="144" t="s">
        <v>193</v>
      </c>
      <c r="K147" s="145">
        <v>6</v>
      </c>
      <c r="L147" s="205">
        <v>228</v>
      </c>
      <c r="M147" s="205"/>
      <c r="N147" s="205">
        <f>ROUND(L147*K147,2)</f>
        <v>1368</v>
      </c>
      <c r="O147" s="205"/>
      <c r="P147" s="205"/>
      <c r="Q147" s="205"/>
      <c r="R147" s="34"/>
      <c r="T147" s="146" t="s">
        <v>20</v>
      </c>
      <c r="U147" s="41" t="s">
        <v>41</v>
      </c>
      <c r="V147" s="147">
        <v>0.47499999999999998</v>
      </c>
      <c r="W147" s="147">
        <f>V147*K147</f>
        <v>2.8499999999999996</v>
      </c>
      <c r="X147" s="147">
        <v>0</v>
      </c>
      <c r="Y147" s="147">
        <f>X147*K147</f>
        <v>0</v>
      </c>
      <c r="Z147" s="147">
        <v>0</v>
      </c>
      <c r="AA147" s="148">
        <f>Z147*K147</f>
        <v>0</v>
      </c>
      <c r="AR147" s="19" t="s">
        <v>134</v>
      </c>
      <c r="AT147" s="19" t="s">
        <v>130</v>
      </c>
      <c r="AU147" s="19" t="s">
        <v>95</v>
      </c>
      <c r="AY147" s="19" t="s">
        <v>129</v>
      </c>
      <c r="BE147" s="149">
        <f>IF(U147="základní",N147,0)</f>
        <v>1368</v>
      </c>
      <c r="BF147" s="149">
        <f>IF(U147="snížená",N147,0)</f>
        <v>0</v>
      </c>
      <c r="BG147" s="149">
        <f>IF(U147="zákl. přenesená",N147,0)</f>
        <v>0</v>
      </c>
      <c r="BH147" s="149">
        <f>IF(U147="sníž. přenesená",N147,0)</f>
        <v>0</v>
      </c>
      <c r="BI147" s="149">
        <f>IF(U147="nulová",N147,0)</f>
        <v>0</v>
      </c>
      <c r="BJ147" s="19" t="s">
        <v>84</v>
      </c>
      <c r="BK147" s="149">
        <f>ROUND(L147*K147,2)</f>
        <v>1368</v>
      </c>
      <c r="BL147" s="19" t="s">
        <v>134</v>
      </c>
      <c r="BM147" s="19" t="s">
        <v>201</v>
      </c>
    </row>
    <row r="148" spans="2:65" s="10" customFormat="1" ht="16.5" customHeight="1">
      <c r="B148" s="150"/>
      <c r="C148" s="151"/>
      <c r="D148" s="151"/>
      <c r="E148" s="152" t="s">
        <v>20</v>
      </c>
      <c r="F148" s="215" t="s">
        <v>202</v>
      </c>
      <c r="G148" s="216"/>
      <c r="H148" s="216"/>
      <c r="I148" s="216"/>
      <c r="J148" s="151"/>
      <c r="K148" s="153">
        <v>6</v>
      </c>
      <c r="L148" s="151"/>
      <c r="M148" s="151"/>
      <c r="N148" s="151"/>
      <c r="O148" s="151"/>
      <c r="P148" s="151"/>
      <c r="Q148" s="151"/>
      <c r="R148" s="154"/>
      <c r="T148" s="155"/>
      <c r="U148" s="151"/>
      <c r="V148" s="151"/>
      <c r="W148" s="151"/>
      <c r="X148" s="151"/>
      <c r="Y148" s="151"/>
      <c r="Z148" s="151"/>
      <c r="AA148" s="156"/>
      <c r="AT148" s="157" t="s">
        <v>137</v>
      </c>
      <c r="AU148" s="157" t="s">
        <v>95</v>
      </c>
      <c r="AV148" s="10" t="s">
        <v>95</v>
      </c>
      <c r="AW148" s="10" t="s">
        <v>33</v>
      </c>
      <c r="AX148" s="10" t="s">
        <v>84</v>
      </c>
      <c r="AY148" s="157" t="s">
        <v>129</v>
      </c>
    </row>
    <row r="149" spans="2:65" s="1" customFormat="1" ht="38.25" customHeight="1">
      <c r="B149" s="32"/>
      <c r="C149" s="158" t="s">
        <v>173</v>
      </c>
      <c r="D149" s="158" t="s">
        <v>164</v>
      </c>
      <c r="E149" s="159" t="s">
        <v>203</v>
      </c>
      <c r="F149" s="214" t="s">
        <v>204</v>
      </c>
      <c r="G149" s="214"/>
      <c r="H149" s="214"/>
      <c r="I149" s="214"/>
      <c r="J149" s="160" t="s">
        <v>193</v>
      </c>
      <c r="K149" s="161">
        <v>6</v>
      </c>
      <c r="L149" s="213">
        <v>1780</v>
      </c>
      <c r="M149" s="213"/>
      <c r="N149" s="213">
        <f t="shared" ref="N149:N156" si="0">ROUND(L149*K149,2)</f>
        <v>10680</v>
      </c>
      <c r="O149" s="205"/>
      <c r="P149" s="205"/>
      <c r="Q149" s="205"/>
      <c r="R149" s="34"/>
      <c r="T149" s="146" t="s">
        <v>20</v>
      </c>
      <c r="U149" s="41" t="s">
        <v>41</v>
      </c>
      <c r="V149" s="147">
        <v>0</v>
      </c>
      <c r="W149" s="147">
        <f t="shared" ref="W149:W156" si="1">V149*K149</f>
        <v>0</v>
      </c>
      <c r="X149" s="147">
        <v>1.6330000000000001E-2</v>
      </c>
      <c r="Y149" s="147">
        <f t="shared" ref="Y149:Y156" si="2">X149*K149</f>
        <v>9.7980000000000012E-2</v>
      </c>
      <c r="Z149" s="147">
        <v>0</v>
      </c>
      <c r="AA149" s="148">
        <f t="shared" ref="AA149:AA156" si="3">Z149*K149</f>
        <v>0</v>
      </c>
      <c r="AR149" s="19" t="s">
        <v>163</v>
      </c>
      <c r="AT149" s="19" t="s">
        <v>164</v>
      </c>
      <c r="AU149" s="19" t="s">
        <v>95</v>
      </c>
      <c r="AY149" s="19" t="s">
        <v>129</v>
      </c>
      <c r="BE149" s="149">
        <f t="shared" ref="BE149:BE156" si="4">IF(U149="základní",N149,0)</f>
        <v>10680</v>
      </c>
      <c r="BF149" s="149">
        <f t="shared" ref="BF149:BF156" si="5">IF(U149="snížená",N149,0)</f>
        <v>0</v>
      </c>
      <c r="BG149" s="149">
        <f t="shared" ref="BG149:BG156" si="6">IF(U149="zákl. přenesená",N149,0)</f>
        <v>0</v>
      </c>
      <c r="BH149" s="149">
        <f t="shared" ref="BH149:BH156" si="7">IF(U149="sníž. přenesená",N149,0)</f>
        <v>0</v>
      </c>
      <c r="BI149" s="149">
        <f t="shared" ref="BI149:BI156" si="8">IF(U149="nulová",N149,0)</f>
        <v>0</v>
      </c>
      <c r="BJ149" s="19" t="s">
        <v>84</v>
      </c>
      <c r="BK149" s="149">
        <f t="shared" ref="BK149:BK156" si="9">ROUND(L149*K149,2)</f>
        <v>10680</v>
      </c>
      <c r="BL149" s="19" t="s">
        <v>134</v>
      </c>
      <c r="BM149" s="19" t="s">
        <v>205</v>
      </c>
    </row>
    <row r="150" spans="2:65" s="1" customFormat="1" ht="25.5" customHeight="1">
      <c r="B150" s="32"/>
      <c r="C150" s="142" t="s">
        <v>206</v>
      </c>
      <c r="D150" s="142" t="s">
        <v>130</v>
      </c>
      <c r="E150" s="143" t="s">
        <v>207</v>
      </c>
      <c r="F150" s="212" t="s">
        <v>208</v>
      </c>
      <c r="G150" s="212"/>
      <c r="H150" s="212"/>
      <c r="I150" s="212"/>
      <c r="J150" s="144" t="s">
        <v>183</v>
      </c>
      <c r="K150" s="145">
        <v>15</v>
      </c>
      <c r="L150" s="205">
        <v>333</v>
      </c>
      <c r="M150" s="205"/>
      <c r="N150" s="205">
        <f t="shared" si="0"/>
        <v>4995</v>
      </c>
      <c r="O150" s="205"/>
      <c r="P150" s="205"/>
      <c r="Q150" s="205"/>
      <c r="R150" s="34"/>
      <c r="T150" s="146" t="s">
        <v>20</v>
      </c>
      <c r="U150" s="41" t="s">
        <v>41</v>
      </c>
      <c r="V150" s="147">
        <v>0.90400000000000003</v>
      </c>
      <c r="W150" s="147">
        <f t="shared" si="1"/>
        <v>13.56</v>
      </c>
      <c r="X150" s="147">
        <v>0</v>
      </c>
      <c r="Y150" s="147">
        <f t="shared" si="2"/>
        <v>0</v>
      </c>
      <c r="Z150" s="147">
        <v>0</v>
      </c>
      <c r="AA150" s="148">
        <f t="shared" si="3"/>
        <v>0</v>
      </c>
      <c r="AR150" s="19" t="s">
        <v>134</v>
      </c>
      <c r="AT150" s="19" t="s">
        <v>130</v>
      </c>
      <c r="AU150" s="19" t="s">
        <v>95</v>
      </c>
      <c r="AY150" s="19" t="s">
        <v>129</v>
      </c>
      <c r="BE150" s="149">
        <f t="shared" si="4"/>
        <v>4995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9" t="s">
        <v>84</v>
      </c>
      <c r="BK150" s="149">
        <f t="shared" si="9"/>
        <v>4995</v>
      </c>
      <c r="BL150" s="19" t="s">
        <v>134</v>
      </c>
      <c r="BM150" s="19" t="s">
        <v>209</v>
      </c>
    </row>
    <row r="151" spans="2:65" s="1" customFormat="1" ht="25.5" customHeight="1">
      <c r="B151" s="32"/>
      <c r="C151" s="142" t="s">
        <v>210</v>
      </c>
      <c r="D151" s="142" t="s">
        <v>130</v>
      </c>
      <c r="E151" s="143" t="s">
        <v>211</v>
      </c>
      <c r="F151" s="212" t="s">
        <v>212</v>
      </c>
      <c r="G151" s="212"/>
      <c r="H151" s="212"/>
      <c r="I151" s="212"/>
      <c r="J151" s="144" t="s">
        <v>183</v>
      </c>
      <c r="K151" s="145">
        <v>7</v>
      </c>
      <c r="L151" s="205">
        <v>314</v>
      </c>
      <c r="M151" s="205"/>
      <c r="N151" s="205">
        <f t="shared" si="0"/>
        <v>2198</v>
      </c>
      <c r="O151" s="205"/>
      <c r="P151" s="205"/>
      <c r="Q151" s="205"/>
      <c r="R151" s="34"/>
      <c r="T151" s="146" t="s">
        <v>20</v>
      </c>
      <c r="U151" s="41" t="s">
        <v>41</v>
      </c>
      <c r="V151" s="147">
        <v>0.83199999999999996</v>
      </c>
      <c r="W151" s="147">
        <f t="shared" si="1"/>
        <v>5.8239999999999998</v>
      </c>
      <c r="X151" s="147">
        <v>0</v>
      </c>
      <c r="Y151" s="147">
        <f t="shared" si="2"/>
        <v>0</v>
      </c>
      <c r="Z151" s="147">
        <v>0</v>
      </c>
      <c r="AA151" s="148">
        <f t="shared" si="3"/>
        <v>0</v>
      </c>
      <c r="AR151" s="19" t="s">
        <v>134</v>
      </c>
      <c r="AT151" s="19" t="s">
        <v>130</v>
      </c>
      <c r="AU151" s="19" t="s">
        <v>95</v>
      </c>
      <c r="AY151" s="19" t="s">
        <v>129</v>
      </c>
      <c r="BE151" s="149">
        <f t="shared" si="4"/>
        <v>2198</v>
      </c>
      <c r="BF151" s="149">
        <f t="shared" si="5"/>
        <v>0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9" t="s">
        <v>84</v>
      </c>
      <c r="BK151" s="149">
        <f t="shared" si="9"/>
        <v>2198</v>
      </c>
      <c r="BL151" s="19" t="s">
        <v>134</v>
      </c>
      <c r="BM151" s="19" t="s">
        <v>213</v>
      </c>
    </row>
    <row r="152" spans="2:65" s="1" customFormat="1" ht="16.5" customHeight="1">
      <c r="B152" s="32"/>
      <c r="C152" s="158" t="s">
        <v>214</v>
      </c>
      <c r="D152" s="158" t="s">
        <v>164</v>
      </c>
      <c r="E152" s="159" t="s">
        <v>215</v>
      </c>
      <c r="F152" s="214" t="s">
        <v>216</v>
      </c>
      <c r="G152" s="214"/>
      <c r="H152" s="214"/>
      <c r="I152" s="214"/>
      <c r="J152" s="160" t="s">
        <v>183</v>
      </c>
      <c r="K152" s="161">
        <v>3</v>
      </c>
      <c r="L152" s="213">
        <v>3170</v>
      </c>
      <c r="M152" s="213"/>
      <c r="N152" s="213">
        <f t="shared" si="0"/>
        <v>9510</v>
      </c>
      <c r="O152" s="205"/>
      <c r="P152" s="205"/>
      <c r="Q152" s="205"/>
      <c r="R152" s="34"/>
      <c r="T152" s="146" t="s">
        <v>20</v>
      </c>
      <c r="U152" s="41" t="s">
        <v>41</v>
      </c>
      <c r="V152" s="147">
        <v>0</v>
      </c>
      <c r="W152" s="147">
        <f t="shared" si="1"/>
        <v>0</v>
      </c>
      <c r="X152" s="147">
        <v>1.8E-3</v>
      </c>
      <c r="Y152" s="147">
        <f t="shared" si="2"/>
        <v>5.4000000000000003E-3</v>
      </c>
      <c r="Z152" s="147">
        <v>0</v>
      </c>
      <c r="AA152" s="148">
        <f t="shared" si="3"/>
        <v>0</v>
      </c>
      <c r="AR152" s="19" t="s">
        <v>163</v>
      </c>
      <c r="AT152" s="19" t="s">
        <v>164</v>
      </c>
      <c r="AU152" s="19" t="s">
        <v>95</v>
      </c>
      <c r="AY152" s="19" t="s">
        <v>129</v>
      </c>
      <c r="BE152" s="149">
        <f t="shared" si="4"/>
        <v>9510</v>
      </c>
      <c r="BF152" s="149">
        <f t="shared" si="5"/>
        <v>0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9" t="s">
        <v>84</v>
      </c>
      <c r="BK152" s="149">
        <f t="shared" si="9"/>
        <v>9510</v>
      </c>
      <c r="BL152" s="19" t="s">
        <v>134</v>
      </c>
      <c r="BM152" s="19" t="s">
        <v>217</v>
      </c>
    </row>
    <row r="153" spans="2:65" s="1" customFormat="1" ht="25.5" customHeight="1">
      <c r="B153" s="32"/>
      <c r="C153" s="158" t="s">
        <v>218</v>
      </c>
      <c r="D153" s="158" t="s">
        <v>164</v>
      </c>
      <c r="E153" s="159" t="s">
        <v>219</v>
      </c>
      <c r="F153" s="214" t="s">
        <v>220</v>
      </c>
      <c r="G153" s="214"/>
      <c r="H153" s="214"/>
      <c r="I153" s="214"/>
      <c r="J153" s="160" t="s">
        <v>183</v>
      </c>
      <c r="K153" s="161">
        <v>4</v>
      </c>
      <c r="L153" s="213">
        <v>3160</v>
      </c>
      <c r="M153" s="213"/>
      <c r="N153" s="213">
        <f t="shared" si="0"/>
        <v>12640</v>
      </c>
      <c r="O153" s="205"/>
      <c r="P153" s="205"/>
      <c r="Q153" s="205"/>
      <c r="R153" s="34"/>
      <c r="T153" s="146" t="s">
        <v>20</v>
      </c>
      <c r="U153" s="41" t="s">
        <v>41</v>
      </c>
      <c r="V153" s="147">
        <v>0</v>
      </c>
      <c r="W153" s="147">
        <f t="shared" si="1"/>
        <v>0</v>
      </c>
      <c r="X153" s="147">
        <v>6.7000000000000002E-3</v>
      </c>
      <c r="Y153" s="147">
        <f t="shared" si="2"/>
        <v>2.6800000000000001E-2</v>
      </c>
      <c r="Z153" s="147">
        <v>0</v>
      </c>
      <c r="AA153" s="148">
        <f t="shared" si="3"/>
        <v>0</v>
      </c>
      <c r="AR153" s="19" t="s">
        <v>163</v>
      </c>
      <c r="AT153" s="19" t="s">
        <v>164</v>
      </c>
      <c r="AU153" s="19" t="s">
        <v>95</v>
      </c>
      <c r="AY153" s="19" t="s">
        <v>129</v>
      </c>
      <c r="BE153" s="149">
        <f t="shared" si="4"/>
        <v>12640</v>
      </c>
      <c r="BF153" s="149">
        <f t="shared" si="5"/>
        <v>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9" t="s">
        <v>84</v>
      </c>
      <c r="BK153" s="149">
        <f t="shared" si="9"/>
        <v>12640</v>
      </c>
      <c r="BL153" s="19" t="s">
        <v>134</v>
      </c>
      <c r="BM153" s="19" t="s">
        <v>221</v>
      </c>
    </row>
    <row r="154" spans="2:65" s="1" customFormat="1" ht="16.5" customHeight="1">
      <c r="B154" s="32"/>
      <c r="C154" s="142" t="s">
        <v>10</v>
      </c>
      <c r="D154" s="142" t="s">
        <v>130</v>
      </c>
      <c r="E154" s="143" t="s">
        <v>222</v>
      </c>
      <c r="F154" s="212" t="s">
        <v>223</v>
      </c>
      <c r="G154" s="212"/>
      <c r="H154" s="212"/>
      <c r="I154" s="212"/>
      <c r="J154" s="144" t="s">
        <v>193</v>
      </c>
      <c r="K154" s="145">
        <v>36</v>
      </c>
      <c r="L154" s="205">
        <v>25</v>
      </c>
      <c r="M154" s="205"/>
      <c r="N154" s="205">
        <f t="shared" si="0"/>
        <v>900</v>
      </c>
      <c r="O154" s="205"/>
      <c r="P154" s="205"/>
      <c r="Q154" s="205"/>
      <c r="R154" s="34"/>
      <c r="T154" s="146" t="s">
        <v>20</v>
      </c>
      <c r="U154" s="41" t="s">
        <v>41</v>
      </c>
      <c r="V154" s="147">
        <v>4.3999999999999997E-2</v>
      </c>
      <c r="W154" s="147">
        <f t="shared" si="1"/>
        <v>1.5839999999999999</v>
      </c>
      <c r="X154" s="147">
        <v>0</v>
      </c>
      <c r="Y154" s="147">
        <f t="shared" si="2"/>
        <v>0</v>
      </c>
      <c r="Z154" s="147">
        <v>0</v>
      </c>
      <c r="AA154" s="148">
        <f t="shared" si="3"/>
        <v>0</v>
      </c>
      <c r="AR154" s="19" t="s">
        <v>134</v>
      </c>
      <c r="AT154" s="19" t="s">
        <v>130</v>
      </c>
      <c r="AU154" s="19" t="s">
        <v>95</v>
      </c>
      <c r="AY154" s="19" t="s">
        <v>129</v>
      </c>
      <c r="BE154" s="149">
        <f t="shared" si="4"/>
        <v>900</v>
      </c>
      <c r="BF154" s="149">
        <f t="shared" si="5"/>
        <v>0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9" t="s">
        <v>84</v>
      </c>
      <c r="BK154" s="149">
        <f t="shared" si="9"/>
        <v>900</v>
      </c>
      <c r="BL154" s="19" t="s">
        <v>134</v>
      </c>
      <c r="BM154" s="19" t="s">
        <v>224</v>
      </c>
    </row>
    <row r="155" spans="2:65" s="1" customFormat="1" ht="25.5" customHeight="1">
      <c r="B155" s="32"/>
      <c r="C155" s="142" t="s">
        <v>225</v>
      </c>
      <c r="D155" s="142" t="s">
        <v>130</v>
      </c>
      <c r="E155" s="143" t="s">
        <v>226</v>
      </c>
      <c r="F155" s="212" t="s">
        <v>227</v>
      </c>
      <c r="G155" s="212"/>
      <c r="H155" s="212"/>
      <c r="I155" s="212"/>
      <c r="J155" s="144" t="s">
        <v>183</v>
      </c>
      <c r="K155" s="145">
        <v>2</v>
      </c>
      <c r="L155" s="205">
        <v>6210</v>
      </c>
      <c r="M155" s="205"/>
      <c r="N155" s="205">
        <f t="shared" si="0"/>
        <v>12420</v>
      </c>
      <c r="O155" s="205"/>
      <c r="P155" s="205"/>
      <c r="Q155" s="205"/>
      <c r="R155" s="34"/>
      <c r="T155" s="146" t="s">
        <v>20</v>
      </c>
      <c r="U155" s="41" t="s">
        <v>41</v>
      </c>
      <c r="V155" s="147">
        <v>10.3</v>
      </c>
      <c r="W155" s="147">
        <f t="shared" si="1"/>
        <v>20.6</v>
      </c>
      <c r="X155" s="147">
        <v>0.46009</v>
      </c>
      <c r="Y155" s="147">
        <f t="shared" si="2"/>
        <v>0.92018</v>
      </c>
      <c r="Z155" s="147">
        <v>0</v>
      </c>
      <c r="AA155" s="148">
        <f t="shared" si="3"/>
        <v>0</v>
      </c>
      <c r="AR155" s="19" t="s">
        <v>134</v>
      </c>
      <c r="AT155" s="19" t="s">
        <v>130</v>
      </c>
      <c r="AU155" s="19" t="s">
        <v>95</v>
      </c>
      <c r="AY155" s="19" t="s">
        <v>129</v>
      </c>
      <c r="BE155" s="149">
        <f t="shared" si="4"/>
        <v>12420</v>
      </c>
      <c r="BF155" s="149">
        <f t="shared" si="5"/>
        <v>0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9" t="s">
        <v>84</v>
      </c>
      <c r="BK155" s="149">
        <f t="shared" si="9"/>
        <v>12420</v>
      </c>
      <c r="BL155" s="19" t="s">
        <v>134</v>
      </c>
      <c r="BM155" s="19" t="s">
        <v>228</v>
      </c>
    </row>
    <row r="156" spans="2:65" s="1" customFormat="1" ht="25.5" customHeight="1">
      <c r="B156" s="32"/>
      <c r="C156" s="158" t="s">
        <v>229</v>
      </c>
      <c r="D156" s="158" t="s">
        <v>164</v>
      </c>
      <c r="E156" s="159" t="s">
        <v>230</v>
      </c>
      <c r="F156" s="214" t="s">
        <v>231</v>
      </c>
      <c r="G156" s="214"/>
      <c r="H156" s="214"/>
      <c r="I156" s="214"/>
      <c r="J156" s="160" t="s">
        <v>193</v>
      </c>
      <c r="K156" s="161">
        <v>24</v>
      </c>
      <c r="L156" s="213">
        <v>25</v>
      </c>
      <c r="M156" s="213"/>
      <c r="N156" s="213">
        <f t="shared" si="0"/>
        <v>600</v>
      </c>
      <c r="O156" s="205"/>
      <c r="P156" s="205"/>
      <c r="Q156" s="205"/>
      <c r="R156" s="34"/>
      <c r="T156" s="146" t="s">
        <v>20</v>
      </c>
      <c r="U156" s="41" t="s">
        <v>41</v>
      </c>
      <c r="V156" s="147">
        <v>0</v>
      </c>
      <c r="W156" s="147">
        <f t="shared" si="1"/>
        <v>0</v>
      </c>
      <c r="X156" s="147">
        <v>2.0000000000000002E-5</v>
      </c>
      <c r="Y156" s="147">
        <f t="shared" si="2"/>
        <v>4.8000000000000007E-4</v>
      </c>
      <c r="Z156" s="147">
        <v>0</v>
      </c>
      <c r="AA156" s="148">
        <f t="shared" si="3"/>
        <v>0</v>
      </c>
      <c r="AR156" s="19" t="s">
        <v>163</v>
      </c>
      <c r="AT156" s="19" t="s">
        <v>164</v>
      </c>
      <c r="AU156" s="19" t="s">
        <v>95</v>
      </c>
      <c r="AY156" s="19" t="s">
        <v>129</v>
      </c>
      <c r="BE156" s="149">
        <f t="shared" si="4"/>
        <v>600</v>
      </c>
      <c r="BF156" s="149">
        <f t="shared" si="5"/>
        <v>0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9" t="s">
        <v>84</v>
      </c>
      <c r="BK156" s="149">
        <f t="shared" si="9"/>
        <v>600</v>
      </c>
      <c r="BL156" s="19" t="s">
        <v>134</v>
      </c>
      <c r="BM156" s="19" t="s">
        <v>232</v>
      </c>
    </row>
    <row r="157" spans="2:65" s="1" customFormat="1" ht="16.5" customHeight="1">
      <c r="B157" s="32"/>
      <c r="C157" s="33"/>
      <c r="D157" s="33"/>
      <c r="E157" s="33"/>
      <c r="F157" s="217" t="s">
        <v>233</v>
      </c>
      <c r="G157" s="218"/>
      <c r="H157" s="218"/>
      <c r="I157" s="218"/>
      <c r="J157" s="33"/>
      <c r="K157" s="33"/>
      <c r="L157" s="33"/>
      <c r="M157" s="33"/>
      <c r="N157" s="33"/>
      <c r="O157" s="33"/>
      <c r="P157" s="33"/>
      <c r="Q157" s="33"/>
      <c r="R157" s="34"/>
      <c r="T157" s="162"/>
      <c r="U157" s="33"/>
      <c r="V157" s="33"/>
      <c r="W157" s="33"/>
      <c r="X157" s="33"/>
      <c r="Y157" s="33"/>
      <c r="Z157" s="33"/>
      <c r="AA157" s="75"/>
      <c r="AT157" s="19" t="s">
        <v>234</v>
      </c>
      <c r="AU157" s="19" t="s">
        <v>95</v>
      </c>
    </row>
    <row r="158" spans="2:65" s="1" customFormat="1" ht="25.5" customHeight="1">
      <c r="B158" s="32"/>
      <c r="C158" s="158" t="s">
        <v>235</v>
      </c>
      <c r="D158" s="158" t="s">
        <v>164</v>
      </c>
      <c r="E158" s="159" t="s">
        <v>236</v>
      </c>
      <c r="F158" s="214" t="s">
        <v>237</v>
      </c>
      <c r="G158" s="214"/>
      <c r="H158" s="214"/>
      <c r="I158" s="214"/>
      <c r="J158" s="160" t="s">
        <v>183</v>
      </c>
      <c r="K158" s="161">
        <v>3</v>
      </c>
      <c r="L158" s="213">
        <v>515</v>
      </c>
      <c r="M158" s="213"/>
      <c r="N158" s="213">
        <f>ROUND(L158*K158,2)</f>
        <v>1545</v>
      </c>
      <c r="O158" s="205"/>
      <c r="P158" s="205"/>
      <c r="Q158" s="205"/>
      <c r="R158" s="34"/>
      <c r="T158" s="146" t="s">
        <v>20</v>
      </c>
      <c r="U158" s="41" t="s">
        <v>41</v>
      </c>
      <c r="V158" s="147">
        <v>0</v>
      </c>
      <c r="W158" s="147">
        <f>V158*K158</f>
        <v>0</v>
      </c>
      <c r="X158" s="147">
        <v>0</v>
      </c>
      <c r="Y158" s="147">
        <f>X158*K158</f>
        <v>0</v>
      </c>
      <c r="Z158" s="147">
        <v>0</v>
      </c>
      <c r="AA158" s="148">
        <f>Z158*K158</f>
        <v>0</v>
      </c>
      <c r="AR158" s="19" t="s">
        <v>163</v>
      </c>
      <c r="AT158" s="19" t="s">
        <v>164</v>
      </c>
      <c r="AU158" s="19" t="s">
        <v>95</v>
      </c>
      <c r="AY158" s="19" t="s">
        <v>129</v>
      </c>
      <c r="BE158" s="149">
        <f>IF(U158="základní",N158,0)</f>
        <v>1545</v>
      </c>
      <c r="BF158" s="149">
        <f>IF(U158="snížená",N158,0)</f>
        <v>0</v>
      </c>
      <c r="BG158" s="149">
        <f>IF(U158="zákl. přenesená",N158,0)</f>
        <v>0</v>
      </c>
      <c r="BH158" s="149">
        <f>IF(U158="sníž. přenesená",N158,0)</f>
        <v>0</v>
      </c>
      <c r="BI158" s="149">
        <f>IF(U158="nulová",N158,0)</f>
        <v>0</v>
      </c>
      <c r="BJ158" s="19" t="s">
        <v>84</v>
      </c>
      <c r="BK158" s="149">
        <f>ROUND(L158*K158,2)</f>
        <v>1545</v>
      </c>
      <c r="BL158" s="19" t="s">
        <v>134</v>
      </c>
      <c r="BM158" s="19" t="s">
        <v>238</v>
      </c>
    </row>
    <row r="159" spans="2:65" s="1" customFormat="1" ht="25.5" customHeight="1">
      <c r="B159" s="32"/>
      <c r="C159" s="158" t="s">
        <v>239</v>
      </c>
      <c r="D159" s="158" t="s">
        <v>164</v>
      </c>
      <c r="E159" s="159" t="s">
        <v>240</v>
      </c>
      <c r="F159" s="214" t="s">
        <v>241</v>
      </c>
      <c r="G159" s="214"/>
      <c r="H159" s="214"/>
      <c r="I159" s="214"/>
      <c r="J159" s="160" t="s">
        <v>183</v>
      </c>
      <c r="K159" s="161">
        <v>2</v>
      </c>
      <c r="L159" s="213">
        <v>1080</v>
      </c>
      <c r="M159" s="213"/>
      <c r="N159" s="213">
        <f>ROUND(L159*K159,2)</f>
        <v>2160</v>
      </c>
      <c r="O159" s="205"/>
      <c r="P159" s="205"/>
      <c r="Q159" s="205"/>
      <c r="R159" s="34"/>
      <c r="T159" s="146" t="s">
        <v>20</v>
      </c>
      <c r="U159" s="41" t="s">
        <v>41</v>
      </c>
      <c r="V159" s="147">
        <v>0</v>
      </c>
      <c r="W159" s="147">
        <f>V159*K159</f>
        <v>0</v>
      </c>
      <c r="X159" s="147">
        <v>1.01E-3</v>
      </c>
      <c r="Y159" s="147">
        <f>X159*K159</f>
        <v>2.0200000000000001E-3</v>
      </c>
      <c r="Z159" s="147">
        <v>0</v>
      </c>
      <c r="AA159" s="148">
        <f>Z159*K159</f>
        <v>0</v>
      </c>
      <c r="AR159" s="19" t="s">
        <v>163</v>
      </c>
      <c r="AT159" s="19" t="s">
        <v>164</v>
      </c>
      <c r="AU159" s="19" t="s">
        <v>95</v>
      </c>
      <c r="AY159" s="19" t="s">
        <v>129</v>
      </c>
      <c r="BE159" s="149">
        <f>IF(U159="základní",N159,0)</f>
        <v>2160</v>
      </c>
      <c r="BF159" s="149">
        <f>IF(U159="snížená",N159,0)</f>
        <v>0</v>
      </c>
      <c r="BG159" s="149">
        <f>IF(U159="zákl. přenesená",N159,0)</f>
        <v>0</v>
      </c>
      <c r="BH159" s="149">
        <f>IF(U159="sníž. přenesená",N159,0)</f>
        <v>0</v>
      </c>
      <c r="BI159" s="149">
        <f>IF(U159="nulová",N159,0)</f>
        <v>0</v>
      </c>
      <c r="BJ159" s="19" t="s">
        <v>84</v>
      </c>
      <c r="BK159" s="149">
        <f>ROUND(L159*K159,2)</f>
        <v>2160</v>
      </c>
      <c r="BL159" s="19" t="s">
        <v>134</v>
      </c>
      <c r="BM159" s="19" t="s">
        <v>242</v>
      </c>
    </row>
    <row r="160" spans="2:65" s="1" customFormat="1" ht="38.25" customHeight="1">
      <c r="B160" s="32"/>
      <c r="C160" s="158" t="s">
        <v>243</v>
      </c>
      <c r="D160" s="158" t="s">
        <v>164</v>
      </c>
      <c r="E160" s="159" t="s">
        <v>244</v>
      </c>
      <c r="F160" s="214" t="s">
        <v>245</v>
      </c>
      <c r="G160" s="214"/>
      <c r="H160" s="214"/>
      <c r="I160" s="214"/>
      <c r="J160" s="160" t="s">
        <v>183</v>
      </c>
      <c r="K160" s="161">
        <v>4</v>
      </c>
      <c r="L160" s="213">
        <v>135</v>
      </c>
      <c r="M160" s="213"/>
      <c r="N160" s="213">
        <f>ROUND(L160*K160,2)</f>
        <v>540</v>
      </c>
      <c r="O160" s="205"/>
      <c r="P160" s="205"/>
      <c r="Q160" s="205"/>
      <c r="R160" s="34"/>
      <c r="T160" s="146" t="s">
        <v>20</v>
      </c>
      <c r="U160" s="41" t="s">
        <v>41</v>
      </c>
      <c r="V160" s="147">
        <v>0</v>
      </c>
      <c r="W160" s="147">
        <f>V160*K160</f>
        <v>0</v>
      </c>
      <c r="X160" s="147">
        <v>8.0000000000000007E-5</v>
      </c>
      <c r="Y160" s="147">
        <f>X160*K160</f>
        <v>3.2000000000000003E-4</v>
      </c>
      <c r="Z160" s="147">
        <v>0</v>
      </c>
      <c r="AA160" s="148">
        <f>Z160*K160</f>
        <v>0</v>
      </c>
      <c r="AR160" s="19" t="s">
        <v>163</v>
      </c>
      <c r="AT160" s="19" t="s">
        <v>164</v>
      </c>
      <c r="AU160" s="19" t="s">
        <v>95</v>
      </c>
      <c r="AY160" s="19" t="s">
        <v>129</v>
      </c>
      <c r="BE160" s="149">
        <f>IF(U160="základní",N160,0)</f>
        <v>540</v>
      </c>
      <c r="BF160" s="149">
        <f>IF(U160="snížená",N160,0)</f>
        <v>0</v>
      </c>
      <c r="BG160" s="149">
        <f>IF(U160="zákl. přenesená",N160,0)</f>
        <v>0</v>
      </c>
      <c r="BH160" s="149">
        <f>IF(U160="sníž. přenesená",N160,0)</f>
        <v>0</v>
      </c>
      <c r="BI160" s="149">
        <f>IF(U160="nulová",N160,0)</f>
        <v>0</v>
      </c>
      <c r="BJ160" s="19" t="s">
        <v>84</v>
      </c>
      <c r="BK160" s="149">
        <f>ROUND(L160*K160,2)</f>
        <v>540</v>
      </c>
      <c r="BL160" s="19" t="s">
        <v>134</v>
      </c>
      <c r="BM160" s="19" t="s">
        <v>246</v>
      </c>
    </row>
    <row r="161" spans="2:65" s="1" customFormat="1" ht="16.5" customHeight="1">
      <c r="B161" s="32"/>
      <c r="C161" s="158" t="s">
        <v>247</v>
      </c>
      <c r="D161" s="158" t="s">
        <v>164</v>
      </c>
      <c r="E161" s="159" t="s">
        <v>248</v>
      </c>
      <c r="F161" s="214" t="s">
        <v>249</v>
      </c>
      <c r="G161" s="214"/>
      <c r="H161" s="214"/>
      <c r="I161" s="214"/>
      <c r="J161" s="160" t="s">
        <v>193</v>
      </c>
      <c r="K161" s="161">
        <v>24</v>
      </c>
      <c r="L161" s="213">
        <v>145</v>
      </c>
      <c r="M161" s="213"/>
      <c r="N161" s="213">
        <f>ROUND(L161*K161,2)</f>
        <v>3480</v>
      </c>
      <c r="O161" s="205"/>
      <c r="P161" s="205"/>
      <c r="Q161" s="205"/>
      <c r="R161" s="34"/>
      <c r="T161" s="146" t="s">
        <v>20</v>
      </c>
      <c r="U161" s="41" t="s">
        <v>41</v>
      </c>
      <c r="V161" s="147">
        <v>0</v>
      </c>
      <c r="W161" s="147">
        <f>V161*K161</f>
        <v>0</v>
      </c>
      <c r="X161" s="147">
        <v>5.0000000000000002E-5</v>
      </c>
      <c r="Y161" s="147">
        <f>X161*K161</f>
        <v>1.2000000000000001E-3</v>
      </c>
      <c r="Z161" s="147">
        <v>0</v>
      </c>
      <c r="AA161" s="148">
        <f>Z161*K161</f>
        <v>0</v>
      </c>
      <c r="AR161" s="19" t="s">
        <v>163</v>
      </c>
      <c r="AT161" s="19" t="s">
        <v>164</v>
      </c>
      <c r="AU161" s="19" t="s">
        <v>95</v>
      </c>
      <c r="AY161" s="19" t="s">
        <v>129</v>
      </c>
      <c r="BE161" s="149">
        <f>IF(U161="základní",N161,0)</f>
        <v>3480</v>
      </c>
      <c r="BF161" s="149">
        <f>IF(U161="snížená",N161,0)</f>
        <v>0</v>
      </c>
      <c r="BG161" s="149">
        <f>IF(U161="zákl. přenesená",N161,0)</f>
        <v>0</v>
      </c>
      <c r="BH161" s="149">
        <f>IF(U161="sníž. přenesená",N161,0)</f>
        <v>0</v>
      </c>
      <c r="BI161" s="149">
        <f>IF(U161="nulová",N161,0)</f>
        <v>0</v>
      </c>
      <c r="BJ161" s="19" t="s">
        <v>84</v>
      </c>
      <c r="BK161" s="149">
        <f>ROUND(L161*K161,2)</f>
        <v>3480</v>
      </c>
      <c r="BL161" s="19" t="s">
        <v>134</v>
      </c>
      <c r="BM161" s="19" t="s">
        <v>250</v>
      </c>
    </row>
    <row r="162" spans="2:65" s="1" customFormat="1" ht="16.5" customHeight="1">
      <c r="B162" s="32"/>
      <c r="C162" s="33"/>
      <c r="D162" s="33"/>
      <c r="E162" s="33"/>
      <c r="F162" s="217" t="s">
        <v>251</v>
      </c>
      <c r="G162" s="218"/>
      <c r="H162" s="218"/>
      <c r="I162" s="218"/>
      <c r="J162" s="33"/>
      <c r="K162" s="33"/>
      <c r="L162" s="33"/>
      <c r="M162" s="33"/>
      <c r="N162" s="33"/>
      <c r="O162" s="33"/>
      <c r="P162" s="33"/>
      <c r="Q162" s="33"/>
      <c r="R162" s="34"/>
      <c r="T162" s="162"/>
      <c r="U162" s="33"/>
      <c r="V162" s="33"/>
      <c r="W162" s="33"/>
      <c r="X162" s="33"/>
      <c r="Y162" s="33"/>
      <c r="Z162" s="33"/>
      <c r="AA162" s="75"/>
      <c r="AT162" s="19" t="s">
        <v>234</v>
      </c>
      <c r="AU162" s="19" t="s">
        <v>95</v>
      </c>
    </row>
    <row r="163" spans="2:65" s="1" customFormat="1" ht="25.5" customHeight="1">
      <c r="B163" s="32"/>
      <c r="C163" s="158" t="s">
        <v>252</v>
      </c>
      <c r="D163" s="158" t="s">
        <v>164</v>
      </c>
      <c r="E163" s="159" t="s">
        <v>253</v>
      </c>
      <c r="F163" s="214" t="s">
        <v>254</v>
      </c>
      <c r="G163" s="214"/>
      <c r="H163" s="214"/>
      <c r="I163" s="214"/>
      <c r="J163" s="160" t="s">
        <v>183</v>
      </c>
      <c r="K163" s="161">
        <v>14</v>
      </c>
      <c r="L163" s="213">
        <v>760</v>
      </c>
      <c r="M163" s="213"/>
      <c r="N163" s="213">
        <f>ROUND(L163*K163,2)</f>
        <v>10640</v>
      </c>
      <c r="O163" s="205"/>
      <c r="P163" s="205"/>
      <c r="Q163" s="205"/>
      <c r="R163" s="34"/>
      <c r="T163" s="146" t="s">
        <v>20</v>
      </c>
      <c r="U163" s="41" t="s">
        <v>41</v>
      </c>
      <c r="V163" s="147">
        <v>0</v>
      </c>
      <c r="W163" s="147">
        <f>V163*K163</f>
        <v>0</v>
      </c>
      <c r="X163" s="147">
        <v>1.81E-3</v>
      </c>
      <c r="Y163" s="147">
        <f>X163*K163</f>
        <v>2.5340000000000001E-2</v>
      </c>
      <c r="Z163" s="147">
        <v>0</v>
      </c>
      <c r="AA163" s="148">
        <f>Z163*K163</f>
        <v>0</v>
      </c>
      <c r="AR163" s="19" t="s">
        <v>163</v>
      </c>
      <c r="AT163" s="19" t="s">
        <v>164</v>
      </c>
      <c r="AU163" s="19" t="s">
        <v>95</v>
      </c>
      <c r="AY163" s="19" t="s">
        <v>129</v>
      </c>
      <c r="BE163" s="149">
        <f>IF(U163="základní",N163,0)</f>
        <v>10640</v>
      </c>
      <c r="BF163" s="149">
        <f>IF(U163="snížená",N163,0)</f>
        <v>0</v>
      </c>
      <c r="BG163" s="149">
        <f>IF(U163="zákl. přenesená",N163,0)</f>
        <v>0</v>
      </c>
      <c r="BH163" s="149">
        <f>IF(U163="sníž. přenesená",N163,0)</f>
        <v>0</v>
      </c>
      <c r="BI163" s="149">
        <f>IF(U163="nulová",N163,0)</f>
        <v>0</v>
      </c>
      <c r="BJ163" s="19" t="s">
        <v>84</v>
      </c>
      <c r="BK163" s="149">
        <f>ROUND(L163*K163,2)</f>
        <v>10640</v>
      </c>
      <c r="BL163" s="19" t="s">
        <v>134</v>
      </c>
      <c r="BM163" s="19" t="s">
        <v>255</v>
      </c>
    </row>
    <row r="164" spans="2:65" s="1" customFormat="1" ht="25.5" customHeight="1">
      <c r="B164" s="32"/>
      <c r="C164" s="158" t="s">
        <v>256</v>
      </c>
      <c r="D164" s="158" t="s">
        <v>164</v>
      </c>
      <c r="E164" s="159" t="s">
        <v>257</v>
      </c>
      <c r="F164" s="214" t="s">
        <v>258</v>
      </c>
      <c r="G164" s="214"/>
      <c r="H164" s="214"/>
      <c r="I164" s="214"/>
      <c r="J164" s="160" t="s">
        <v>183</v>
      </c>
      <c r="K164" s="161">
        <v>1</v>
      </c>
      <c r="L164" s="213">
        <v>4500</v>
      </c>
      <c r="M164" s="213"/>
      <c r="N164" s="213">
        <f>ROUND(L164*K164,2)</f>
        <v>4500</v>
      </c>
      <c r="O164" s="205"/>
      <c r="P164" s="205"/>
      <c r="Q164" s="205"/>
      <c r="R164" s="34"/>
      <c r="T164" s="146" t="s">
        <v>20</v>
      </c>
      <c r="U164" s="41" t="s">
        <v>41</v>
      </c>
      <c r="V164" s="147">
        <v>0</v>
      </c>
      <c r="W164" s="147">
        <f>V164*K164</f>
        <v>0</v>
      </c>
      <c r="X164" s="147">
        <v>1.81E-3</v>
      </c>
      <c r="Y164" s="147">
        <f>X164*K164</f>
        <v>1.81E-3</v>
      </c>
      <c r="Z164" s="147">
        <v>0</v>
      </c>
      <c r="AA164" s="148">
        <f>Z164*K164</f>
        <v>0</v>
      </c>
      <c r="AR164" s="19" t="s">
        <v>163</v>
      </c>
      <c r="AT164" s="19" t="s">
        <v>164</v>
      </c>
      <c r="AU164" s="19" t="s">
        <v>95</v>
      </c>
      <c r="AY164" s="19" t="s">
        <v>129</v>
      </c>
      <c r="BE164" s="149">
        <f>IF(U164="základní",N164,0)</f>
        <v>4500</v>
      </c>
      <c r="BF164" s="149">
        <f>IF(U164="snížená",N164,0)</f>
        <v>0</v>
      </c>
      <c r="BG164" s="149">
        <f>IF(U164="zákl. přenesená",N164,0)</f>
        <v>0</v>
      </c>
      <c r="BH164" s="149">
        <f>IF(U164="sníž. přenesená",N164,0)</f>
        <v>0</v>
      </c>
      <c r="BI164" s="149">
        <f>IF(U164="nulová",N164,0)</f>
        <v>0</v>
      </c>
      <c r="BJ164" s="19" t="s">
        <v>84</v>
      </c>
      <c r="BK164" s="149">
        <f>ROUND(L164*K164,2)</f>
        <v>4500</v>
      </c>
      <c r="BL164" s="19" t="s">
        <v>134</v>
      </c>
      <c r="BM164" s="19" t="s">
        <v>259</v>
      </c>
    </row>
    <row r="165" spans="2:65" s="1" customFormat="1" ht="25.5" customHeight="1">
      <c r="B165" s="32"/>
      <c r="C165" s="142" t="s">
        <v>260</v>
      </c>
      <c r="D165" s="142" t="s">
        <v>130</v>
      </c>
      <c r="E165" s="143" t="s">
        <v>261</v>
      </c>
      <c r="F165" s="212" t="s">
        <v>262</v>
      </c>
      <c r="G165" s="212"/>
      <c r="H165" s="212"/>
      <c r="I165" s="212"/>
      <c r="J165" s="144" t="s">
        <v>167</v>
      </c>
      <c r="K165" s="145">
        <v>27.241</v>
      </c>
      <c r="L165" s="205">
        <v>850</v>
      </c>
      <c r="M165" s="205"/>
      <c r="N165" s="205">
        <f>ROUND(L165*K165,2)</f>
        <v>23154.85</v>
      </c>
      <c r="O165" s="205"/>
      <c r="P165" s="205"/>
      <c r="Q165" s="205"/>
      <c r="R165" s="34"/>
      <c r="T165" s="146" t="s">
        <v>20</v>
      </c>
      <c r="U165" s="41" t="s">
        <v>41</v>
      </c>
      <c r="V165" s="147">
        <v>1.48</v>
      </c>
      <c r="W165" s="147">
        <f>V165*K165</f>
        <v>40.316679999999998</v>
      </c>
      <c r="X165" s="147">
        <v>0</v>
      </c>
      <c r="Y165" s="147">
        <f>X165*K165</f>
        <v>0</v>
      </c>
      <c r="Z165" s="147">
        <v>0</v>
      </c>
      <c r="AA165" s="148">
        <f>Z165*K165</f>
        <v>0</v>
      </c>
      <c r="AR165" s="19" t="s">
        <v>134</v>
      </c>
      <c r="AT165" s="19" t="s">
        <v>130</v>
      </c>
      <c r="AU165" s="19" t="s">
        <v>95</v>
      </c>
      <c r="AY165" s="19" t="s">
        <v>129</v>
      </c>
      <c r="BE165" s="149">
        <f>IF(U165="základní",N165,0)</f>
        <v>23154.85</v>
      </c>
      <c r="BF165" s="149">
        <f>IF(U165="snížená",N165,0)</f>
        <v>0</v>
      </c>
      <c r="BG165" s="149">
        <f>IF(U165="zákl. přenesená",N165,0)</f>
        <v>0</v>
      </c>
      <c r="BH165" s="149">
        <f>IF(U165="sníž. přenesená",N165,0)</f>
        <v>0</v>
      </c>
      <c r="BI165" s="149">
        <f>IF(U165="nulová",N165,0)</f>
        <v>0</v>
      </c>
      <c r="BJ165" s="19" t="s">
        <v>84</v>
      </c>
      <c r="BK165" s="149">
        <f>ROUND(L165*K165,2)</f>
        <v>23154.85</v>
      </c>
      <c r="BL165" s="19" t="s">
        <v>134</v>
      </c>
      <c r="BM165" s="19" t="s">
        <v>263</v>
      </c>
    </row>
    <row r="166" spans="2:65" s="1" customFormat="1" ht="25.5" customHeight="1">
      <c r="B166" s="32"/>
      <c r="C166" s="142" t="s">
        <v>264</v>
      </c>
      <c r="D166" s="142" t="s">
        <v>130</v>
      </c>
      <c r="E166" s="143" t="s">
        <v>265</v>
      </c>
      <c r="F166" s="212" t="s">
        <v>266</v>
      </c>
      <c r="G166" s="212"/>
      <c r="H166" s="212"/>
      <c r="I166" s="212"/>
      <c r="J166" s="144" t="s">
        <v>193</v>
      </c>
      <c r="K166" s="145">
        <v>24.3</v>
      </c>
      <c r="L166" s="205">
        <v>154</v>
      </c>
      <c r="M166" s="205"/>
      <c r="N166" s="205">
        <f>ROUND(L166*K166,2)</f>
        <v>3742.2</v>
      </c>
      <c r="O166" s="205"/>
      <c r="P166" s="205"/>
      <c r="Q166" s="205"/>
      <c r="R166" s="34"/>
      <c r="T166" s="146" t="s">
        <v>20</v>
      </c>
      <c r="U166" s="41" t="s">
        <v>41</v>
      </c>
      <c r="V166" s="147">
        <v>6.8000000000000005E-2</v>
      </c>
      <c r="W166" s="147">
        <f>V166*K166</f>
        <v>1.6524000000000001</v>
      </c>
      <c r="X166" s="147">
        <v>5.5000000000000003E-4</v>
      </c>
      <c r="Y166" s="147">
        <f>X166*K166</f>
        <v>1.3365000000000002E-2</v>
      </c>
      <c r="Z166" s="147">
        <v>1.6480000000000002E-2</v>
      </c>
      <c r="AA166" s="148">
        <f>Z166*K166</f>
        <v>0.40046400000000004</v>
      </c>
      <c r="AR166" s="19" t="s">
        <v>173</v>
      </c>
      <c r="AT166" s="19" t="s">
        <v>130</v>
      </c>
      <c r="AU166" s="19" t="s">
        <v>95</v>
      </c>
      <c r="AY166" s="19" t="s">
        <v>129</v>
      </c>
      <c r="BE166" s="149">
        <f>IF(U166="základní",N166,0)</f>
        <v>3742.2</v>
      </c>
      <c r="BF166" s="149">
        <f>IF(U166="snížená",N166,0)</f>
        <v>0</v>
      </c>
      <c r="BG166" s="149">
        <f>IF(U166="zákl. přenesená",N166,0)</f>
        <v>0</v>
      </c>
      <c r="BH166" s="149">
        <f>IF(U166="sníž. přenesená",N166,0)</f>
        <v>0</v>
      </c>
      <c r="BI166" s="149">
        <f>IF(U166="nulová",N166,0)</f>
        <v>0</v>
      </c>
      <c r="BJ166" s="19" t="s">
        <v>84</v>
      </c>
      <c r="BK166" s="149">
        <f>ROUND(L166*K166,2)</f>
        <v>3742.2</v>
      </c>
      <c r="BL166" s="19" t="s">
        <v>173</v>
      </c>
      <c r="BM166" s="19" t="s">
        <v>267</v>
      </c>
    </row>
    <row r="167" spans="2:65" s="9" customFormat="1" ht="37.35" customHeight="1">
      <c r="B167" s="131"/>
      <c r="C167" s="132"/>
      <c r="D167" s="133" t="s">
        <v>111</v>
      </c>
      <c r="E167" s="133"/>
      <c r="F167" s="133"/>
      <c r="G167" s="133"/>
      <c r="H167" s="133"/>
      <c r="I167" s="133"/>
      <c r="J167" s="133"/>
      <c r="K167" s="133"/>
      <c r="L167" s="133"/>
      <c r="M167" s="133"/>
      <c r="N167" s="206">
        <f>BK167</f>
        <v>1504.8</v>
      </c>
      <c r="O167" s="207"/>
      <c r="P167" s="207"/>
      <c r="Q167" s="207"/>
      <c r="R167" s="134"/>
      <c r="T167" s="135"/>
      <c r="U167" s="132"/>
      <c r="V167" s="132"/>
      <c r="W167" s="136">
        <f>W168</f>
        <v>3.5999999999999996</v>
      </c>
      <c r="X167" s="132"/>
      <c r="Y167" s="136">
        <f>Y168</f>
        <v>2.4000000000000003E-4</v>
      </c>
      <c r="Z167" s="132"/>
      <c r="AA167" s="137">
        <f>AA168</f>
        <v>0</v>
      </c>
      <c r="AR167" s="138" t="s">
        <v>95</v>
      </c>
      <c r="AT167" s="139" t="s">
        <v>75</v>
      </c>
      <c r="AU167" s="139" t="s">
        <v>76</v>
      </c>
      <c r="AY167" s="138" t="s">
        <v>129</v>
      </c>
      <c r="BK167" s="140">
        <f>BK168</f>
        <v>1504.8</v>
      </c>
    </row>
    <row r="168" spans="2:65" s="1" customFormat="1" ht="25.5" customHeight="1">
      <c r="B168" s="32"/>
      <c r="C168" s="142" t="s">
        <v>268</v>
      </c>
      <c r="D168" s="142" t="s">
        <v>130</v>
      </c>
      <c r="E168" s="143" t="s">
        <v>269</v>
      </c>
      <c r="F168" s="212" t="s">
        <v>270</v>
      </c>
      <c r="G168" s="212"/>
      <c r="H168" s="212"/>
      <c r="I168" s="212"/>
      <c r="J168" s="144" t="s">
        <v>193</v>
      </c>
      <c r="K168" s="145">
        <v>24</v>
      </c>
      <c r="L168" s="205">
        <v>62.7</v>
      </c>
      <c r="M168" s="205"/>
      <c r="N168" s="205">
        <f>ROUND(L168*K168,2)</f>
        <v>1504.8</v>
      </c>
      <c r="O168" s="205"/>
      <c r="P168" s="205"/>
      <c r="Q168" s="205"/>
      <c r="R168" s="34"/>
      <c r="T168" s="146" t="s">
        <v>20</v>
      </c>
      <c r="U168" s="41" t="s">
        <v>41</v>
      </c>
      <c r="V168" s="147">
        <v>0.15</v>
      </c>
      <c r="W168" s="147">
        <f>V168*K168</f>
        <v>3.5999999999999996</v>
      </c>
      <c r="X168" s="147">
        <v>1.0000000000000001E-5</v>
      </c>
      <c r="Y168" s="147">
        <f>X168*K168</f>
        <v>2.4000000000000003E-4</v>
      </c>
      <c r="Z168" s="147">
        <v>0</v>
      </c>
      <c r="AA168" s="148">
        <f>Z168*K168</f>
        <v>0</v>
      </c>
      <c r="AR168" s="19" t="s">
        <v>173</v>
      </c>
      <c r="AT168" s="19" t="s">
        <v>130</v>
      </c>
      <c r="AU168" s="19" t="s">
        <v>84</v>
      </c>
      <c r="AY168" s="19" t="s">
        <v>129</v>
      </c>
      <c r="BE168" s="149">
        <f>IF(U168="základní",N168,0)</f>
        <v>1504.8</v>
      </c>
      <c r="BF168" s="149">
        <f>IF(U168="snížená",N168,0)</f>
        <v>0</v>
      </c>
      <c r="BG168" s="149">
        <f>IF(U168="zákl. přenesená",N168,0)</f>
        <v>0</v>
      </c>
      <c r="BH168" s="149">
        <f>IF(U168="sníž. přenesená",N168,0)</f>
        <v>0</v>
      </c>
      <c r="BI168" s="149">
        <f>IF(U168="nulová",N168,0)</f>
        <v>0</v>
      </c>
      <c r="BJ168" s="19" t="s">
        <v>84</v>
      </c>
      <c r="BK168" s="149">
        <f>ROUND(L168*K168,2)</f>
        <v>1504.8</v>
      </c>
      <c r="BL168" s="19" t="s">
        <v>173</v>
      </c>
      <c r="BM168" s="19" t="s">
        <v>271</v>
      </c>
    </row>
    <row r="169" spans="2:65" s="9" customFormat="1" ht="37.35" customHeight="1">
      <c r="B169" s="131"/>
      <c r="C169" s="132"/>
      <c r="D169" s="133" t="s">
        <v>112</v>
      </c>
      <c r="E169" s="133"/>
      <c r="F169" s="133"/>
      <c r="G169" s="133"/>
      <c r="H169" s="133"/>
      <c r="I169" s="133"/>
      <c r="J169" s="133"/>
      <c r="K169" s="133"/>
      <c r="L169" s="133"/>
      <c r="M169" s="133"/>
      <c r="N169" s="208">
        <f>BK169</f>
        <v>5000</v>
      </c>
      <c r="O169" s="209"/>
      <c r="P169" s="209"/>
      <c r="Q169" s="209"/>
      <c r="R169" s="134"/>
      <c r="T169" s="135"/>
      <c r="U169" s="132"/>
      <c r="V169" s="132"/>
      <c r="W169" s="136">
        <f>W170</f>
        <v>0</v>
      </c>
      <c r="X169" s="132"/>
      <c r="Y169" s="136">
        <f>Y170</f>
        <v>0</v>
      </c>
      <c r="Z169" s="132"/>
      <c r="AA169" s="137">
        <f>AA170</f>
        <v>0</v>
      </c>
      <c r="AR169" s="138" t="s">
        <v>150</v>
      </c>
      <c r="AT169" s="139" t="s">
        <v>75</v>
      </c>
      <c r="AU169" s="139" t="s">
        <v>76</v>
      </c>
      <c r="AY169" s="138" t="s">
        <v>129</v>
      </c>
      <c r="BK169" s="140">
        <f>BK170</f>
        <v>5000</v>
      </c>
    </row>
    <row r="170" spans="2:65" s="9" customFormat="1" ht="19.899999999999999" customHeight="1">
      <c r="B170" s="131"/>
      <c r="C170" s="132"/>
      <c r="D170" s="141" t="s">
        <v>113</v>
      </c>
      <c r="E170" s="141"/>
      <c r="F170" s="141"/>
      <c r="G170" s="141"/>
      <c r="H170" s="141"/>
      <c r="I170" s="141"/>
      <c r="J170" s="141"/>
      <c r="K170" s="141"/>
      <c r="L170" s="141"/>
      <c r="M170" s="141"/>
      <c r="N170" s="210">
        <f>BK170</f>
        <v>5000</v>
      </c>
      <c r="O170" s="211"/>
      <c r="P170" s="211"/>
      <c r="Q170" s="211"/>
      <c r="R170" s="134"/>
      <c r="T170" s="135"/>
      <c r="U170" s="132"/>
      <c r="V170" s="132"/>
      <c r="W170" s="136">
        <f>W171</f>
        <v>0</v>
      </c>
      <c r="X170" s="132"/>
      <c r="Y170" s="136">
        <f>Y171</f>
        <v>0</v>
      </c>
      <c r="Z170" s="132"/>
      <c r="AA170" s="137">
        <f>AA171</f>
        <v>0</v>
      </c>
      <c r="AR170" s="138" t="s">
        <v>150</v>
      </c>
      <c r="AT170" s="139" t="s">
        <v>75</v>
      </c>
      <c r="AU170" s="139" t="s">
        <v>84</v>
      </c>
      <c r="AY170" s="138" t="s">
        <v>129</v>
      </c>
      <c r="BK170" s="140">
        <f>BK171</f>
        <v>5000</v>
      </c>
    </row>
    <row r="171" spans="2:65" s="1" customFormat="1" ht="16.5" customHeight="1">
      <c r="B171" s="32"/>
      <c r="C171" s="142" t="s">
        <v>272</v>
      </c>
      <c r="D171" s="142" t="s">
        <v>130</v>
      </c>
      <c r="E171" s="143" t="s">
        <v>273</v>
      </c>
      <c r="F171" s="212" t="s">
        <v>274</v>
      </c>
      <c r="G171" s="212"/>
      <c r="H171" s="212"/>
      <c r="I171" s="212"/>
      <c r="J171" s="144" t="s">
        <v>275</v>
      </c>
      <c r="K171" s="145">
        <v>1</v>
      </c>
      <c r="L171" s="205">
        <v>5000</v>
      </c>
      <c r="M171" s="205"/>
      <c r="N171" s="205">
        <f>ROUND(L171*K171,2)</f>
        <v>5000</v>
      </c>
      <c r="O171" s="205"/>
      <c r="P171" s="205"/>
      <c r="Q171" s="205"/>
      <c r="R171" s="34"/>
      <c r="T171" s="146" t="s">
        <v>20</v>
      </c>
      <c r="U171" s="163" t="s">
        <v>41</v>
      </c>
      <c r="V171" s="164">
        <v>0</v>
      </c>
      <c r="W171" s="164">
        <f>V171*K171</f>
        <v>0</v>
      </c>
      <c r="X171" s="164">
        <v>0</v>
      </c>
      <c r="Y171" s="164">
        <f>X171*K171</f>
        <v>0</v>
      </c>
      <c r="Z171" s="164">
        <v>0</v>
      </c>
      <c r="AA171" s="165">
        <f>Z171*K171</f>
        <v>0</v>
      </c>
      <c r="AR171" s="19" t="s">
        <v>276</v>
      </c>
      <c r="AT171" s="19" t="s">
        <v>130</v>
      </c>
      <c r="AU171" s="19" t="s">
        <v>95</v>
      </c>
      <c r="AY171" s="19" t="s">
        <v>129</v>
      </c>
      <c r="BE171" s="149">
        <f>IF(U171="základní",N171,0)</f>
        <v>5000</v>
      </c>
      <c r="BF171" s="149">
        <f>IF(U171="snížená",N171,0)</f>
        <v>0</v>
      </c>
      <c r="BG171" s="149">
        <f>IF(U171="zákl. přenesená",N171,0)</f>
        <v>0</v>
      </c>
      <c r="BH171" s="149">
        <f>IF(U171="sníž. přenesená",N171,0)</f>
        <v>0</v>
      </c>
      <c r="BI171" s="149">
        <f>IF(U171="nulová",N171,0)</f>
        <v>0</v>
      </c>
      <c r="BJ171" s="19" t="s">
        <v>84</v>
      </c>
      <c r="BK171" s="149">
        <f>ROUND(L171*K171,2)</f>
        <v>5000</v>
      </c>
      <c r="BL171" s="19" t="s">
        <v>276</v>
      </c>
      <c r="BM171" s="19" t="s">
        <v>277</v>
      </c>
    </row>
    <row r="172" spans="2:65" s="1" customFormat="1" ht="6.95" customHeight="1">
      <c r="B172" s="56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8"/>
    </row>
  </sheetData>
  <sheetProtection sheet="1" objects="1" scenarios="1" formatColumns="0" formatRows="0"/>
  <mergeCells count="179">
    <mergeCell ref="L147:M147"/>
    <mergeCell ref="N147:Q147"/>
    <mergeCell ref="F143:I143"/>
    <mergeCell ref="F145:I145"/>
    <mergeCell ref="F146:I146"/>
    <mergeCell ref="L145:M145"/>
    <mergeCell ref="L142:M142"/>
    <mergeCell ref="N142:Q142"/>
    <mergeCell ref="N141:Q141"/>
    <mergeCell ref="N145:Q145"/>
    <mergeCell ref="L146:M146"/>
    <mergeCell ref="N146:Q146"/>
    <mergeCell ref="F142:I142"/>
    <mergeCell ref="F133:I133"/>
    <mergeCell ref="F136:I136"/>
    <mergeCell ref="F134:I134"/>
    <mergeCell ref="N144:Q144"/>
    <mergeCell ref="F138:I138"/>
    <mergeCell ref="L138:M138"/>
    <mergeCell ref="N138:Q138"/>
    <mergeCell ref="F139:I139"/>
    <mergeCell ref="L140:M140"/>
    <mergeCell ref="L134:M134"/>
    <mergeCell ref="N134:Q134"/>
    <mergeCell ref="F135:I135"/>
    <mergeCell ref="L136:M136"/>
    <mergeCell ref="N136:Q136"/>
    <mergeCell ref="F140:I140"/>
    <mergeCell ref="N140:Q140"/>
    <mergeCell ref="N137:Q137"/>
    <mergeCell ref="L128:M128"/>
    <mergeCell ref="N128:Q128"/>
    <mergeCell ref="F128:I128"/>
    <mergeCell ref="F131:I131"/>
    <mergeCell ref="F129:I129"/>
    <mergeCell ref="F130:I130"/>
    <mergeCell ref="L130:M130"/>
    <mergeCell ref="N130:Q130"/>
    <mergeCell ref="F132:I132"/>
    <mergeCell ref="L132:M132"/>
    <mergeCell ref="N132:Q132"/>
    <mergeCell ref="F123:I123"/>
    <mergeCell ref="F126:I126"/>
    <mergeCell ref="F124:I124"/>
    <mergeCell ref="L124:M124"/>
    <mergeCell ref="N124:Q124"/>
    <mergeCell ref="F125:I125"/>
    <mergeCell ref="L126:M126"/>
    <mergeCell ref="N126:Q126"/>
    <mergeCell ref="F127:I127"/>
    <mergeCell ref="F120:I120"/>
    <mergeCell ref="L116:M116"/>
    <mergeCell ref="N116:Q116"/>
    <mergeCell ref="L120:M120"/>
    <mergeCell ref="N120:Q120"/>
    <mergeCell ref="F121:I121"/>
    <mergeCell ref="F122:I122"/>
    <mergeCell ref="L122:M122"/>
    <mergeCell ref="N122:Q122"/>
    <mergeCell ref="N117:Q117"/>
    <mergeCell ref="N118:Q118"/>
    <mergeCell ref="N119:Q119"/>
    <mergeCell ref="N98:Q98"/>
    <mergeCell ref="L100:Q100"/>
    <mergeCell ref="C106:Q106"/>
    <mergeCell ref="F108:P108"/>
    <mergeCell ref="F109:P109"/>
    <mergeCell ref="M111:P111"/>
    <mergeCell ref="M113:Q113"/>
    <mergeCell ref="F116:I116"/>
    <mergeCell ref="N88:Q88"/>
    <mergeCell ref="N89:Q89"/>
    <mergeCell ref="N90:Q90"/>
    <mergeCell ref="N91:Q91"/>
    <mergeCell ref="N92:Q92"/>
    <mergeCell ref="N93:Q93"/>
    <mergeCell ref="N96:Q96"/>
    <mergeCell ref="N94:Q94"/>
    <mergeCell ref="M81:P81"/>
    <mergeCell ref="M83:Q83"/>
    <mergeCell ref="M84:Q84"/>
    <mergeCell ref="C86:G86"/>
    <mergeCell ref="N86:Q86"/>
    <mergeCell ref="M114:Q114"/>
    <mergeCell ref="M35:P35"/>
    <mergeCell ref="H32:J32"/>
    <mergeCell ref="M32:P32"/>
    <mergeCell ref="H33:J33"/>
    <mergeCell ref="M33:P33"/>
    <mergeCell ref="N95:Q95"/>
    <mergeCell ref="L38:P38"/>
    <mergeCell ref="C76:Q76"/>
    <mergeCell ref="F79:P79"/>
    <mergeCell ref="F78:P78"/>
    <mergeCell ref="H36:J36"/>
    <mergeCell ref="M36:P36"/>
    <mergeCell ref="O17:P17"/>
    <mergeCell ref="O18:P18"/>
    <mergeCell ref="O20:P20"/>
    <mergeCell ref="O21:P21"/>
    <mergeCell ref="E24:L24"/>
    <mergeCell ref="H34:J34"/>
    <mergeCell ref="M34:P34"/>
    <mergeCell ref="H35:J35"/>
    <mergeCell ref="M27:P27"/>
    <mergeCell ref="M30:P30"/>
    <mergeCell ref="M28:P28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H1:K1"/>
    <mergeCell ref="S2:AC2"/>
    <mergeCell ref="L153:M153"/>
    <mergeCell ref="L154:M154"/>
    <mergeCell ref="F161:I161"/>
    <mergeCell ref="F162:I162"/>
    <mergeCell ref="F163:I163"/>
    <mergeCell ref="F164:I164"/>
    <mergeCell ref="F157:I157"/>
    <mergeCell ref="F158:I158"/>
    <mergeCell ref="F159:I159"/>
    <mergeCell ref="F160:I160"/>
    <mergeCell ref="L161:M161"/>
    <mergeCell ref="L163:M163"/>
    <mergeCell ref="L164:M164"/>
    <mergeCell ref="N155:Q155"/>
    <mergeCell ref="N156:Q156"/>
    <mergeCell ref="L156:M156"/>
    <mergeCell ref="L158:M158"/>
    <mergeCell ref="L159:M159"/>
    <mergeCell ref="L160:M160"/>
    <mergeCell ref="L155:M155"/>
    <mergeCell ref="F156:I156"/>
    <mergeCell ref="F147:I147"/>
    <mergeCell ref="F148:I148"/>
    <mergeCell ref="F149:I149"/>
    <mergeCell ref="F150:I150"/>
    <mergeCell ref="F153:I153"/>
    <mergeCell ref="F151:I151"/>
    <mergeCell ref="F152:I152"/>
    <mergeCell ref="N149:Q149"/>
    <mergeCell ref="N150:Q150"/>
    <mergeCell ref="N151:Q151"/>
    <mergeCell ref="N152:Q152"/>
    <mergeCell ref="F154:I154"/>
    <mergeCell ref="F155:I155"/>
    <mergeCell ref="L149:M149"/>
    <mergeCell ref="L150:M150"/>
    <mergeCell ref="L151:M151"/>
    <mergeCell ref="L152:M152"/>
    <mergeCell ref="N153:Q153"/>
    <mergeCell ref="N154:Q154"/>
    <mergeCell ref="L168:M168"/>
    <mergeCell ref="L166:M166"/>
    <mergeCell ref="N164:Q164"/>
    <mergeCell ref="N158:Q158"/>
    <mergeCell ref="N159:Q159"/>
    <mergeCell ref="N160:Q160"/>
    <mergeCell ref="N161:Q161"/>
    <mergeCell ref="N163:Q163"/>
    <mergeCell ref="L171:M171"/>
    <mergeCell ref="F166:I166"/>
    <mergeCell ref="F165:I165"/>
    <mergeCell ref="F168:I168"/>
    <mergeCell ref="F171:I171"/>
    <mergeCell ref="L165:M165"/>
    <mergeCell ref="N165:Q165"/>
    <mergeCell ref="N166:Q166"/>
    <mergeCell ref="N168:Q168"/>
    <mergeCell ref="N171:Q171"/>
    <mergeCell ref="N167:Q167"/>
    <mergeCell ref="N169:Q169"/>
    <mergeCell ref="N170:Q170"/>
  </mergeCells>
  <phoneticPr fontId="0" type="noConversion"/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14 -2018 - SO-301 Přeložk...</vt:lpstr>
      <vt:lpstr>'14 -2018 - SO-301 Přeložk...'!Názvy_tisku</vt:lpstr>
      <vt:lpstr>'Rekapitulace stavby'!Názvy_tisku</vt:lpstr>
      <vt:lpstr>'14 -2018 - SO-301 Přeložk...'!Oblast_tisku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Ryl Tomáš</dc:creator>
  <cp:lastModifiedBy>hermanyj</cp:lastModifiedBy>
  <cp:lastPrinted>2018-12-13T13:43:41Z</cp:lastPrinted>
  <dcterms:created xsi:type="dcterms:W3CDTF">2018-12-13T08:29:58Z</dcterms:created>
  <dcterms:modified xsi:type="dcterms:W3CDTF">2018-12-13T14:11:05Z</dcterms:modified>
</cp:coreProperties>
</file>